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2"/>
  <workbookPr/>
  <mc:AlternateContent xmlns:mc="http://schemas.openxmlformats.org/markup-compatibility/2006">
    <mc:Choice Requires="x15">
      <x15ac:absPath xmlns:x15ac="http://schemas.microsoft.com/office/spreadsheetml/2010/11/ac" url="/Users/derek.anaeme/Library/Mobile Documents/com~apple~CloudDocs/UC/RESOURCES/RENTAL WORKBOOK/"/>
    </mc:Choice>
  </mc:AlternateContent>
  <xr:revisionPtr revIDLastSave="0" documentId="13_ncr:1_{CA87A187-3019-2E42-A139-035B033D90BA}" xr6:coauthVersionLast="36" xr6:coauthVersionMax="45" xr10:uidLastSave="{00000000-0000-0000-0000-000000000000}"/>
  <bookViews>
    <workbookView xWindow="0" yWindow="460" windowWidth="33600" windowHeight="20540" tabRatio="876" activeTab="4" xr2:uid="{00000000-000D-0000-FFFF-FFFF00000000}"/>
  </bookViews>
  <sheets>
    <sheet name="Instructions" sheetId="9" r:id="rId1"/>
    <sheet name="Legal Disclaimer" sheetId="6" r:id="rId2"/>
    <sheet name="Model Inputs" sheetId="5" r:id="rId3"/>
    <sheet name="Cover Page" sheetId="7" r:id="rId4"/>
    <sheet name="Investment Summary" sheetId="8" r:id="rId5"/>
    <sheet name="Income Statement" sheetId="1" r:id="rId6"/>
    <sheet name="Capex Budget" sheetId="4" r:id="rId7"/>
    <sheet name="Mortgage Tables" sheetId="2" r:id="rId8"/>
    <sheet name="Capital Contribution" sheetId="3" state="hidden" r:id="rId9"/>
  </sheets>
  <definedNames>
    <definedName name="_xlnm.Print_Area" localSheetId="6">'Capex Budget'!$A$1:$E$26</definedName>
    <definedName name="_xlnm.Print_Area" localSheetId="3">'Cover Page'!$A$1:$K$44</definedName>
    <definedName name="_xlnm.Print_Area" localSheetId="5">'Income Statement'!$A$1:$J$59</definedName>
    <definedName name="_xlnm.Print_Area" localSheetId="4">'Investment Summary'!$A$1:$G$41</definedName>
    <definedName name="_xlnm.Print_Area" localSheetId="7">'Mortgage Tables'!$A$1:$F$395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6" i="2" l="1"/>
  <c r="C15" i="2"/>
  <c r="C14" i="2"/>
  <c r="C13" i="2"/>
  <c r="C12" i="2"/>
  <c r="C11" i="2"/>
  <c r="F91" i="5" l="1"/>
  <c r="G91" i="5"/>
  <c r="E91" i="5"/>
  <c r="D91" i="5"/>
  <c r="C91" i="5"/>
  <c r="B91" i="5"/>
  <c r="B38" i="8" s="1"/>
  <c r="A12" i="7" l="1"/>
  <c r="E26" i="4"/>
  <c r="D26" i="4"/>
  <c r="B26" i="4"/>
  <c r="B2" i="1"/>
  <c r="B31" i="2" l="1"/>
  <c r="B32" i="2" s="1"/>
  <c r="B27" i="8"/>
  <c r="C3" i="8"/>
  <c r="C24" i="8"/>
  <c r="B21" i="8"/>
  <c r="B17" i="8"/>
  <c r="B18" i="8"/>
  <c r="B19" i="8"/>
  <c r="B20" i="8"/>
  <c r="B10" i="8"/>
  <c r="B11" i="8"/>
  <c r="B12" i="8"/>
  <c r="B13" i="8"/>
  <c r="B14" i="8"/>
  <c r="B15" i="8"/>
  <c r="B16" i="8"/>
  <c r="B9" i="8"/>
  <c r="D19" i="2"/>
  <c r="B30" i="8"/>
  <c r="B32" i="8"/>
  <c r="D20" i="4"/>
  <c r="E20" i="4" s="1"/>
  <c r="D21" i="4"/>
  <c r="E21" i="4" s="1"/>
  <c r="D22" i="4"/>
  <c r="E22" i="4" s="1"/>
  <c r="D23" i="4"/>
  <c r="E23" i="4" s="1"/>
  <c r="D24" i="4"/>
  <c r="E24" i="4" s="1"/>
  <c r="D25" i="4"/>
  <c r="E25" i="4" s="1"/>
  <c r="E10" i="4"/>
  <c r="D5" i="4"/>
  <c r="D6" i="4"/>
  <c r="D7" i="4"/>
  <c r="E7" i="4" s="1"/>
  <c r="D8" i="4"/>
  <c r="E8" i="4" s="1"/>
  <c r="D9" i="4"/>
  <c r="E9" i="4" s="1"/>
  <c r="D10" i="4"/>
  <c r="D11" i="4"/>
  <c r="E11" i="4" s="1"/>
  <c r="D12" i="4"/>
  <c r="E12" i="4" s="1"/>
  <c r="D13" i="4"/>
  <c r="E13" i="4" s="1"/>
  <c r="D14" i="4"/>
  <c r="D15" i="4"/>
  <c r="D16" i="4"/>
  <c r="D17" i="4"/>
  <c r="D18" i="4"/>
  <c r="D19" i="4"/>
  <c r="E19" i="4" s="1"/>
  <c r="D4" i="4"/>
  <c r="D43" i="1" l="1"/>
  <c r="D42" i="1"/>
  <c r="D41" i="1"/>
  <c r="D40" i="1"/>
  <c r="D39" i="1"/>
  <c r="D38" i="1"/>
  <c r="C43" i="1"/>
  <c r="C42" i="1"/>
  <c r="C41" i="1"/>
  <c r="C40" i="1"/>
  <c r="C39" i="1"/>
  <c r="C34" i="1"/>
  <c r="C33" i="1"/>
  <c r="C38" i="1"/>
  <c r="D36" i="1"/>
  <c r="D30" i="1"/>
  <c r="D31" i="1"/>
  <c r="D32" i="1"/>
  <c r="D33" i="1"/>
  <c r="D34" i="1"/>
  <c r="D29" i="1"/>
  <c r="D26" i="1"/>
  <c r="B50" i="1"/>
  <c r="B25" i="1"/>
  <c r="F29" i="1" s="1"/>
  <c r="G29" i="1" s="1"/>
  <c r="H29" i="1" s="1"/>
  <c r="I29" i="1" s="1"/>
  <c r="D42" i="5"/>
  <c r="D59" i="5" s="1"/>
  <c r="D27" i="1"/>
  <c r="D25" i="1"/>
  <c r="B13" i="1"/>
  <c r="C7" i="1"/>
  <c r="C8" i="1"/>
  <c r="C9" i="1"/>
  <c r="C10" i="1"/>
  <c r="C11" i="1"/>
  <c r="C6" i="1"/>
  <c r="D7" i="1"/>
  <c r="D14" i="1" s="1"/>
  <c r="D8" i="1"/>
  <c r="D15" i="1" s="1"/>
  <c r="F15" i="1" s="1"/>
  <c r="G15" i="1" s="1"/>
  <c r="H15" i="1" s="1"/>
  <c r="I15" i="1" s="1"/>
  <c r="D9" i="1"/>
  <c r="D16" i="1" s="1"/>
  <c r="D10" i="1"/>
  <c r="D17" i="1" s="1"/>
  <c r="D11" i="1"/>
  <c r="D6" i="1"/>
  <c r="D13" i="1" s="1"/>
  <c r="D5" i="2"/>
  <c r="C10" i="8" s="1"/>
  <c r="D6" i="2"/>
  <c r="C11" i="8" s="1"/>
  <c r="D7" i="2"/>
  <c r="C12" i="8" s="1"/>
  <c r="D8" i="2"/>
  <c r="C13" i="8" s="1"/>
  <c r="D9" i="2"/>
  <c r="C14" i="8" s="1"/>
  <c r="D10" i="2"/>
  <c r="C15" i="8" s="1"/>
  <c r="D11" i="2"/>
  <c r="C16" i="8" s="1"/>
  <c r="D12" i="2"/>
  <c r="C17" i="8" s="1"/>
  <c r="D13" i="2"/>
  <c r="C18" i="8" s="1"/>
  <c r="D14" i="2"/>
  <c r="C19" i="8" s="1"/>
  <c r="D15" i="2"/>
  <c r="C20" i="8" s="1"/>
  <c r="D16" i="2"/>
  <c r="C21" i="8" s="1"/>
  <c r="D4" i="2"/>
  <c r="C9" i="8" s="1"/>
  <c r="D24" i="2"/>
  <c r="E24" i="2" s="1"/>
  <c r="D25" i="2"/>
  <c r="D2" i="2" a="1"/>
  <c r="D2" i="2" s="1"/>
  <c r="B94" i="5"/>
  <c r="B93" i="5"/>
  <c r="B40" i="8" s="1"/>
  <c r="B92" i="5"/>
  <c r="B39" i="8" s="1"/>
  <c r="B90" i="5"/>
  <c r="B37" i="8" s="1"/>
  <c r="B89" i="5"/>
  <c r="B36" i="8" s="1"/>
  <c r="B88" i="5"/>
  <c r="B35" i="8" s="1"/>
  <c r="B87" i="5"/>
  <c r="B34" i="8" s="1"/>
  <c r="B86" i="5"/>
  <c r="B33" i="8" s="1"/>
  <c r="B84" i="5"/>
  <c r="B31" i="8" s="1"/>
  <c r="G82" i="5"/>
  <c r="G29" i="8" s="1"/>
  <c r="F82" i="5"/>
  <c r="F29" i="8" s="1"/>
  <c r="E82" i="5"/>
  <c r="E29" i="8" s="1"/>
  <c r="D82" i="5"/>
  <c r="D29" i="8" s="1"/>
  <c r="C82" i="5"/>
  <c r="C29" i="8" s="1"/>
  <c r="E18" i="4"/>
  <c r="E17" i="4"/>
  <c r="E16" i="4"/>
  <c r="E15" i="4"/>
  <c r="E14" i="4"/>
  <c r="E6" i="4"/>
  <c r="E5" i="4"/>
  <c r="E4" i="4"/>
  <c r="B12" i="3"/>
  <c r="B14" i="3" s="1"/>
  <c r="B33" i="2"/>
  <c r="B34" i="2" s="1"/>
  <c r="B35" i="2" s="1"/>
  <c r="B36" i="2" s="1"/>
  <c r="B37" i="2" s="1"/>
  <c r="B38" i="2" s="1"/>
  <c r="B39" i="2" s="1"/>
  <c r="B40" i="2" s="1"/>
  <c r="B41" i="2" s="1"/>
  <c r="B42" i="2" s="1"/>
  <c r="B43" i="2" s="1"/>
  <c r="B44" i="2" s="1"/>
  <c r="B45" i="2" s="1"/>
  <c r="B46" i="2" s="1"/>
  <c r="B47" i="2" s="1"/>
  <c r="B48" i="2" s="1"/>
  <c r="B49" i="2" s="1"/>
  <c r="B50" i="2" s="1"/>
  <c r="B51" i="2" s="1"/>
  <c r="B52" i="2" s="1"/>
  <c r="B53" i="2" s="1"/>
  <c r="B54" i="2" s="1"/>
  <c r="B55" i="2" s="1"/>
  <c r="B56" i="2" s="1"/>
  <c r="B57" i="2" s="1"/>
  <c r="B58" i="2" s="1"/>
  <c r="B59" i="2" s="1"/>
  <c r="B60" i="2" s="1"/>
  <c r="B61" i="2" s="1"/>
  <c r="B62" i="2" s="1"/>
  <c r="B63" i="2" s="1"/>
  <c r="B64" i="2" s="1"/>
  <c r="B65" i="2" s="1"/>
  <c r="B66" i="2" s="1"/>
  <c r="B67" i="2" s="1"/>
  <c r="B68" i="2" s="1"/>
  <c r="B69" i="2" s="1"/>
  <c r="B70" i="2" s="1"/>
  <c r="B71" i="2" s="1"/>
  <c r="B72" i="2" s="1"/>
  <c r="B73" i="2" s="1"/>
  <c r="B74" i="2" s="1"/>
  <c r="B75" i="2" s="1"/>
  <c r="B76" i="2" s="1"/>
  <c r="B77" i="2" s="1"/>
  <c r="B78" i="2" s="1"/>
  <c r="B79" i="2" s="1"/>
  <c r="B80" i="2" s="1"/>
  <c r="B81" i="2" s="1"/>
  <c r="B82" i="2" s="1"/>
  <c r="B83" i="2" s="1"/>
  <c r="B84" i="2" s="1"/>
  <c r="B85" i="2" s="1"/>
  <c r="B86" i="2" s="1"/>
  <c r="B87" i="2" s="1"/>
  <c r="B88" i="2" s="1"/>
  <c r="B89" i="2" s="1"/>
  <c r="B90" i="2" s="1"/>
  <c r="B91" i="2" s="1"/>
  <c r="B92" i="2" s="1"/>
  <c r="B93" i="2" s="1"/>
  <c r="B94" i="2" s="1"/>
  <c r="B95" i="2" s="1"/>
  <c r="B96" i="2" s="1"/>
  <c r="B97" i="2" s="1"/>
  <c r="B98" i="2" s="1"/>
  <c r="B99" i="2" s="1"/>
  <c r="B100" i="2" s="1"/>
  <c r="B101" i="2" s="1"/>
  <c r="B102" i="2" s="1"/>
  <c r="B103" i="2" s="1"/>
  <c r="B104" i="2" s="1"/>
  <c r="B105" i="2" s="1"/>
  <c r="B106" i="2" s="1"/>
  <c r="B107" i="2" s="1"/>
  <c r="B108" i="2" s="1"/>
  <c r="B109" i="2" s="1"/>
  <c r="B110" i="2" s="1"/>
  <c r="B111" i="2" s="1"/>
  <c r="B112" i="2" s="1"/>
  <c r="B113" i="2" s="1"/>
  <c r="B114" i="2" s="1"/>
  <c r="B115" i="2" s="1"/>
  <c r="B116" i="2" s="1"/>
  <c r="B117" i="2" s="1"/>
  <c r="B118" i="2" s="1"/>
  <c r="B119" i="2" s="1"/>
  <c r="B120" i="2" s="1"/>
  <c r="B121" i="2" s="1"/>
  <c r="B122" i="2" s="1"/>
  <c r="B123" i="2" s="1"/>
  <c r="B124" i="2" s="1"/>
  <c r="B125" i="2" s="1"/>
  <c r="B126" i="2" s="1"/>
  <c r="B127" i="2" s="1"/>
  <c r="B128" i="2" s="1"/>
  <c r="B129" i="2" s="1"/>
  <c r="B130" i="2" s="1"/>
  <c r="B131" i="2" s="1"/>
  <c r="B132" i="2" s="1"/>
  <c r="B133" i="2" s="1"/>
  <c r="B134" i="2" s="1"/>
  <c r="B135" i="2" s="1"/>
  <c r="B136" i="2" s="1"/>
  <c r="B137" i="2" s="1"/>
  <c r="B138" i="2" s="1"/>
  <c r="B139" i="2" s="1"/>
  <c r="B140" i="2" s="1"/>
  <c r="B141" i="2" s="1"/>
  <c r="B142" i="2" s="1"/>
  <c r="B143" i="2" s="1"/>
  <c r="B144" i="2" s="1"/>
  <c r="B145" i="2" s="1"/>
  <c r="B146" i="2" s="1"/>
  <c r="B147" i="2" s="1"/>
  <c r="B148" i="2" s="1"/>
  <c r="B149" i="2" s="1"/>
  <c r="B150" i="2" s="1"/>
  <c r="B151" i="2" s="1"/>
  <c r="B152" i="2" s="1"/>
  <c r="B153" i="2" s="1"/>
  <c r="B154" i="2" s="1"/>
  <c r="B155" i="2" s="1"/>
  <c r="B156" i="2" s="1"/>
  <c r="B157" i="2" s="1"/>
  <c r="B158" i="2" s="1"/>
  <c r="B159" i="2" s="1"/>
  <c r="B160" i="2" s="1"/>
  <c r="B161" i="2" s="1"/>
  <c r="B162" i="2" s="1"/>
  <c r="B163" i="2" s="1"/>
  <c r="B164" i="2" s="1"/>
  <c r="B165" i="2" s="1"/>
  <c r="B166" i="2" s="1"/>
  <c r="B167" i="2" s="1"/>
  <c r="B168" i="2" s="1"/>
  <c r="B169" i="2" s="1"/>
  <c r="B170" i="2" s="1"/>
  <c r="B171" i="2" s="1"/>
  <c r="B172" i="2" s="1"/>
  <c r="B173" i="2" s="1"/>
  <c r="B174" i="2" s="1"/>
  <c r="B175" i="2" s="1"/>
  <c r="B176" i="2" s="1"/>
  <c r="B177" i="2" s="1"/>
  <c r="B178" i="2" s="1"/>
  <c r="B179" i="2" s="1"/>
  <c r="B180" i="2" s="1"/>
  <c r="B181" i="2" s="1"/>
  <c r="B182" i="2" s="1"/>
  <c r="B183" i="2" s="1"/>
  <c r="B184" i="2" s="1"/>
  <c r="B185" i="2" s="1"/>
  <c r="B186" i="2" s="1"/>
  <c r="B187" i="2" s="1"/>
  <c r="B188" i="2" s="1"/>
  <c r="B189" i="2" s="1"/>
  <c r="B190" i="2" s="1"/>
  <c r="B191" i="2" s="1"/>
  <c r="B192" i="2" s="1"/>
  <c r="B193" i="2" s="1"/>
  <c r="B194" i="2" s="1"/>
  <c r="B195" i="2" s="1"/>
  <c r="B196" i="2" s="1"/>
  <c r="B197" i="2" s="1"/>
  <c r="B198" i="2" s="1"/>
  <c r="B199" i="2" s="1"/>
  <c r="B200" i="2" s="1"/>
  <c r="B201" i="2" s="1"/>
  <c r="B202" i="2" s="1"/>
  <c r="B203" i="2" s="1"/>
  <c r="B204" i="2" s="1"/>
  <c r="B205" i="2" s="1"/>
  <c r="B206" i="2" s="1"/>
  <c r="B207" i="2" s="1"/>
  <c r="B208" i="2" s="1"/>
  <c r="B209" i="2" s="1"/>
  <c r="B210" i="2" s="1"/>
  <c r="B211" i="2" s="1"/>
  <c r="B212" i="2" s="1"/>
  <c r="B213" i="2" s="1"/>
  <c r="B214" i="2" s="1"/>
  <c r="B215" i="2" s="1"/>
  <c r="B216" i="2" s="1"/>
  <c r="B217" i="2" s="1"/>
  <c r="B218" i="2" s="1"/>
  <c r="B219" i="2" s="1"/>
  <c r="B220" i="2" s="1"/>
  <c r="B221" i="2" s="1"/>
  <c r="B222" i="2" s="1"/>
  <c r="B223" i="2" s="1"/>
  <c r="B224" i="2" s="1"/>
  <c r="B225" i="2" s="1"/>
  <c r="B226" i="2" s="1"/>
  <c r="B227" i="2" s="1"/>
  <c r="B228" i="2" s="1"/>
  <c r="B229" i="2" s="1"/>
  <c r="B230" i="2" s="1"/>
  <c r="B231" i="2" s="1"/>
  <c r="B232" i="2" s="1"/>
  <c r="B233" i="2" s="1"/>
  <c r="B234" i="2" s="1"/>
  <c r="B235" i="2" s="1"/>
  <c r="B236" i="2" s="1"/>
  <c r="B237" i="2" s="1"/>
  <c r="B238" i="2" s="1"/>
  <c r="B239" i="2" s="1"/>
  <c r="B240" i="2" s="1"/>
  <c r="B241" i="2" s="1"/>
  <c r="B242" i="2" s="1"/>
  <c r="B243" i="2" s="1"/>
  <c r="B244" i="2" s="1"/>
  <c r="B245" i="2" s="1"/>
  <c r="B246" i="2" s="1"/>
  <c r="B247" i="2" s="1"/>
  <c r="B248" i="2" s="1"/>
  <c r="B249" i="2" s="1"/>
  <c r="B250" i="2" s="1"/>
  <c r="B251" i="2" s="1"/>
  <c r="B252" i="2" s="1"/>
  <c r="B253" i="2" s="1"/>
  <c r="B254" i="2" s="1"/>
  <c r="B255" i="2" s="1"/>
  <c r="B256" i="2" s="1"/>
  <c r="B257" i="2" s="1"/>
  <c r="B258" i="2" s="1"/>
  <c r="B259" i="2" s="1"/>
  <c r="B260" i="2" s="1"/>
  <c r="B261" i="2" s="1"/>
  <c r="B262" i="2" s="1"/>
  <c r="B263" i="2" s="1"/>
  <c r="B264" i="2" s="1"/>
  <c r="B265" i="2" s="1"/>
  <c r="B266" i="2" s="1"/>
  <c r="B267" i="2" s="1"/>
  <c r="B268" i="2" s="1"/>
  <c r="B269" i="2" s="1"/>
  <c r="B270" i="2" s="1"/>
  <c r="B271" i="2" s="1"/>
  <c r="B272" i="2" s="1"/>
  <c r="B273" i="2" s="1"/>
  <c r="B274" i="2" s="1"/>
  <c r="B275" i="2" s="1"/>
  <c r="B276" i="2" s="1"/>
  <c r="B277" i="2" s="1"/>
  <c r="B278" i="2" s="1"/>
  <c r="B279" i="2" s="1"/>
  <c r="B280" i="2" s="1"/>
  <c r="B281" i="2" s="1"/>
  <c r="B282" i="2" s="1"/>
  <c r="B283" i="2" s="1"/>
  <c r="B284" i="2" s="1"/>
  <c r="B285" i="2" s="1"/>
  <c r="B286" i="2" s="1"/>
  <c r="B287" i="2" s="1"/>
  <c r="B288" i="2" s="1"/>
  <c r="B289" i="2" s="1"/>
  <c r="B290" i="2" s="1"/>
  <c r="B291" i="2" s="1"/>
  <c r="B292" i="2" s="1"/>
  <c r="B293" i="2" s="1"/>
  <c r="B294" i="2" s="1"/>
  <c r="B295" i="2" s="1"/>
  <c r="B296" i="2" s="1"/>
  <c r="B297" i="2" s="1"/>
  <c r="B298" i="2" s="1"/>
  <c r="B299" i="2" s="1"/>
  <c r="B300" i="2" s="1"/>
  <c r="B301" i="2" s="1"/>
  <c r="B302" i="2" s="1"/>
  <c r="B303" i="2" s="1"/>
  <c r="B304" i="2" s="1"/>
  <c r="B305" i="2" s="1"/>
  <c r="B306" i="2" s="1"/>
  <c r="B307" i="2" s="1"/>
  <c r="B308" i="2" s="1"/>
  <c r="B309" i="2" s="1"/>
  <c r="B310" i="2" s="1"/>
  <c r="B311" i="2" s="1"/>
  <c r="B312" i="2" s="1"/>
  <c r="B313" i="2" s="1"/>
  <c r="B314" i="2" s="1"/>
  <c r="B315" i="2" s="1"/>
  <c r="B316" i="2" s="1"/>
  <c r="B317" i="2" s="1"/>
  <c r="B318" i="2" s="1"/>
  <c r="B319" i="2" s="1"/>
  <c r="B320" i="2" s="1"/>
  <c r="B321" i="2" s="1"/>
  <c r="B322" i="2" s="1"/>
  <c r="B323" i="2" s="1"/>
  <c r="B324" i="2" s="1"/>
  <c r="B325" i="2" s="1"/>
  <c r="B326" i="2" s="1"/>
  <c r="B327" i="2" s="1"/>
  <c r="B328" i="2" s="1"/>
  <c r="B329" i="2" s="1"/>
  <c r="B330" i="2" s="1"/>
  <c r="B331" i="2" s="1"/>
  <c r="B332" i="2" s="1"/>
  <c r="B333" i="2" s="1"/>
  <c r="B334" i="2" s="1"/>
  <c r="B335" i="2" s="1"/>
  <c r="B336" i="2" s="1"/>
  <c r="B337" i="2" s="1"/>
  <c r="B338" i="2" s="1"/>
  <c r="B339" i="2" s="1"/>
  <c r="B340" i="2" s="1"/>
  <c r="B341" i="2" s="1"/>
  <c r="B342" i="2" s="1"/>
  <c r="B343" i="2" s="1"/>
  <c r="B344" i="2" s="1"/>
  <c r="B345" i="2" s="1"/>
  <c r="B346" i="2" s="1"/>
  <c r="B347" i="2" s="1"/>
  <c r="B348" i="2" s="1"/>
  <c r="B349" i="2" s="1"/>
  <c r="B350" i="2" s="1"/>
  <c r="B351" i="2" s="1"/>
  <c r="B352" i="2" s="1"/>
  <c r="B353" i="2" s="1"/>
  <c r="B354" i="2" s="1"/>
  <c r="B355" i="2" s="1"/>
  <c r="B356" i="2" s="1"/>
  <c r="B357" i="2" s="1"/>
  <c r="B358" i="2" s="1"/>
  <c r="B359" i="2" s="1"/>
  <c r="B360" i="2" s="1"/>
  <c r="B361" i="2" s="1"/>
  <c r="B362" i="2" s="1"/>
  <c r="B363" i="2" s="1"/>
  <c r="B364" i="2" s="1"/>
  <c r="B365" i="2" s="1"/>
  <c r="B366" i="2" s="1"/>
  <c r="B367" i="2" s="1"/>
  <c r="B368" i="2" s="1"/>
  <c r="B369" i="2" s="1"/>
  <c r="B370" i="2" s="1"/>
  <c r="B371" i="2" s="1"/>
  <c r="B372" i="2" s="1"/>
  <c r="B373" i="2" s="1"/>
  <c r="B374" i="2" s="1"/>
  <c r="B375" i="2" s="1"/>
  <c r="B376" i="2" s="1"/>
  <c r="B377" i="2" s="1"/>
  <c r="B378" i="2" s="1"/>
  <c r="B379" i="2" s="1"/>
  <c r="B380" i="2" s="1"/>
  <c r="B381" i="2" s="1"/>
  <c r="B382" i="2" s="1"/>
  <c r="B383" i="2" s="1"/>
  <c r="B384" i="2" s="1"/>
  <c r="B385" i="2" s="1"/>
  <c r="B386" i="2" s="1"/>
  <c r="B387" i="2" s="1"/>
  <c r="B388" i="2" s="1"/>
  <c r="B389" i="2" s="1"/>
  <c r="B390" i="2" s="1"/>
  <c r="B391" i="2" s="1"/>
  <c r="A33" i="2"/>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8" i="2" s="1"/>
  <c r="A219" i="2" s="1"/>
  <c r="A220" i="2" s="1"/>
  <c r="A221" i="2" s="1"/>
  <c r="A222" i="2" s="1"/>
  <c r="A223" i="2" s="1"/>
  <c r="A224" i="2" s="1"/>
  <c r="A225" i="2" s="1"/>
  <c r="A226" i="2" s="1"/>
  <c r="A227" i="2" s="1"/>
  <c r="A228" i="2" s="1"/>
  <c r="A229" i="2" s="1"/>
  <c r="A230" i="2" s="1"/>
  <c r="A231" i="2" s="1"/>
  <c r="A232" i="2" s="1"/>
  <c r="A233" i="2" s="1"/>
  <c r="A234" i="2" s="1"/>
  <c r="A235" i="2" s="1"/>
  <c r="A236" i="2" s="1"/>
  <c r="A237" i="2" s="1"/>
  <c r="A238" i="2" s="1"/>
  <c r="A239" i="2" s="1"/>
  <c r="A240" i="2" s="1"/>
  <c r="A241" i="2" s="1"/>
  <c r="A242" i="2" s="1"/>
  <c r="A243" i="2" s="1"/>
  <c r="A244" i="2" s="1"/>
  <c r="A245" i="2" s="1"/>
  <c r="A246" i="2" s="1"/>
  <c r="A247" i="2" s="1"/>
  <c r="A248" i="2" s="1"/>
  <c r="A249" i="2" s="1"/>
  <c r="A250" i="2" s="1"/>
  <c r="A251" i="2" s="1"/>
  <c r="A252" i="2" s="1"/>
  <c r="A253" i="2" s="1"/>
  <c r="A254" i="2" s="1"/>
  <c r="A255" i="2" s="1"/>
  <c r="A256" i="2" s="1"/>
  <c r="A257" i="2" s="1"/>
  <c r="A258" i="2" s="1"/>
  <c r="A259" i="2" s="1"/>
  <c r="A260" i="2" s="1"/>
  <c r="A261" i="2" s="1"/>
  <c r="A262" i="2" s="1"/>
  <c r="A263" i="2" s="1"/>
  <c r="A264" i="2" s="1"/>
  <c r="A265" i="2" s="1"/>
  <c r="A266" i="2" s="1"/>
  <c r="A267" i="2" s="1"/>
  <c r="A268" i="2" s="1"/>
  <c r="A269" i="2" s="1"/>
  <c r="A270" i="2" s="1"/>
  <c r="A271" i="2" s="1"/>
  <c r="A272" i="2" s="1"/>
  <c r="A273" i="2" s="1"/>
  <c r="A274" i="2" s="1"/>
  <c r="A275" i="2" s="1"/>
  <c r="A276" i="2" s="1"/>
  <c r="A277" i="2" s="1"/>
  <c r="A278" i="2" s="1"/>
  <c r="A279" i="2" s="1"/>
  <c r="A280" i="2" s="1"/>
  <c r="A281" i="2" s="1"/>
  <c r="A282" i="2" s="1"/>
  <c r="A283" i="2" s="1"/>
  <c r="A284" i="2" s="1"/>
  <c r="A285" i="2" s="1"/>
  <c r="A286" i="2" s="1"/>
  <c r="A287" i="2" s="1"/>
  <c r="A288" i="2" s="1"/>
  <c r="A289" i="2" s="1"/>
  <c r="A290" i="2" s="1"/>
  <c r="A291" i="2" s="1"/>
  <c r="A292" i="2" s="1"/>
  <c r="A293" i="2" s="1"/>
  <c r="A294" i="2" s="1"/>
  <c r="A295" i="2" s="1"/>
  <c r="A296" i="2" s="1"/>
  <c r="A297" i="2" s="1"/>
  <c r="A298" i="2" s="1"/>
  <c r="A299" i="2" s="1"/>
  <c r="A300" i="2" s="1"/>
  <c r="A301" i="2" s="1"/>
  <c r="A302" i="2" s="1"/>
  <c r="A303" i="2" s="1"/>
  <c r="A304" i="2" s="1"/>
  <c r="A305" i="2" s="1"/>
  <c r="A306" i="2" s="1"/>
  <c r="A307" i="2" s="1"/>
  <c r="A308" i="2" s="1"/>
  <c r="A309" i="2" s="1"/>
  <c r="A310" i="2" s="1"/>
  <c r="A311" i="2" s="1"/>
  <c r="A312" i="2" s="1"/>
  <c r="A313" i="2" s="1"/>
  <c r="A314" i="2" s="1"/>
  <c r="A315" i="2" s="1"/>
  <c r="A316" i="2" s="1"/>
  <c r="A317" i="2" s="1"/>
  <c r="A318" i="2" s="1"/>
  <c r="A319" i="2" s="1"/>
  <c r="A320" i="2" s="1"/>
  <c r="A321" i="2" s="1"/>
  <c r="A322" i="2" s="1"/>
  <c r="A323" i="2" s="1"/>
  <c r="A324" i="2" s="1"/>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5" i="2" s="1"/>
  <c r="A356" i="2" s="1"/>
  <c r="A357" i="2" s="1"/>
  <c r="A358" i="2" s="1"/>
  <c r="A359" i="2" s="1"/>
  <c r="A360" i="2" s="1"/>
  <c r="A361" i="2" s="1"/>
  <c r="A362" i="2" s="1"/>
  <c r="A363" i="2" s="1"/>
  <c r="A364" i="2" s="1"/>
  <c r="A365" i="2" s="1"/>
  <c r="A366" i="2" s="1"/>
  <c r="A367" i="2" s="1"/>
  <c r="A368" i="2" s="1"/>
  <c r="A369" i="2" s="1"/>
  <c r="A370" i="2" s="1"/>
  <c r="A371" i="2" s="1"/>
  <c r="A372" i="2" s="1"/>
  <c r="A373" i="2" s="1"/>
  <c r="A374" i="2" s="1"/>
  <c r="A375" i="2" s="1"/>
  <c r="A376" i="2" s="1"/>
  <c r="A377" i="2" s="1"/>
  <c r="A378" i="2" s="1"/>
  <c r="A379" i="2" s="1"/>
  <c r="A380" i="2" s="1"/>
  <c r="A381" i="2" s="1"/>
  <c r="A382" i="2" s="1"/>
  <c r="A383" i="2" s="1"/>
  <c r="A384" i="2" s="1"/>
  <c r="A385" i="2" s="1"/>
  <c r="A386" i="2" s="1"/>
  <c r="A387" i="2" s="1"/>
  <c r="A388" i="2" s="1"/>
  <c r="A389" i="2" s="1"/>
  <c r="A390" i="2" s="1"/>
  <c r="A391" i="2" s="1"/>
  <c r="F38" i="1" l="1"/>
  <c r="G38" i="1" s="1"/>
  <c r="H38" i="1" s="1"/>
  <c r="I38" i="1" s="1"/>
  <c r="F42" i="1"/>
  <c r="G42" i="1" s="1"/>
  <c r="H42" i="1" s="1"/>
  <c r="I42" i="1" s="1"/>
  <c r="C6" i="8"/>
  <c r="D20" i="2"/>
  <c r="C8" i="8" s="1"/>
  <c r="C22" i="8" s="1"/>
  <c r="C78" i="5" s="1"/>
  <c r="F39" i="1"/>
  <c r="G39" i="1" s="1"/>
  <c r="H39" i="1" s="1"/>
  <c r="I39" i="1" s="1"/>
  <c r="F43" i="1"/>
  <c r="G43" i="1" s="1"/>
  <c r="H43" i="1" s="1"/>
  <c r="I43" i="1" s="1"/>
  <c r="F40" i="1"/>
  <c r="G40" i="1" s="1"/>
  <c r="H40" i="1" s="1"/>
  <c r="I40" i="1" s="1"/>
  <c r="F41" i="1"/>
  <c r="G41" i="1" s="1"/>
  <c r="H41" i="1" s="1"/>
  <c r="I41" i="1" s="1"/>
  <c r="D60" i="5"/>
  <c r="D35" i="1" s="1"/>
  <c r="F35" i="1" s="1"/>
  <c r="G35" i="1" s="1"/>
  <c r="H35" i="1" s="1"/>
  <c r="I35" i="1" s="1"/>
  <c r="F34" i="1"/>
  <c r="G34" i="1" s="1"/>
  <c r="H34" i="1" s="1"/>
  <c r="I34" i="1" s="1"/>
  <c r="D37" i="1"/>
  <c r="F37" i="1" s="1"/>
  <c r="G37" i="1" s="1"/>
  <c r="H37" i="1" s="1"/>
  <c r="I37" i="1" s="1"/>
  <c r="F36" i="1"/>
  <c r="G36" i="1" s="1"/>
  <c r="H36" i="1" s="1"/>
  <c r="I36" i="1" s="1"/>
  <c r="F33" i="1"/>
  <c r="G33" i="1" s="1"/>
  <c r="H33" i="1" s="1"/>
  <c r="I33" i="1" s="1"/>
  <c r="F31" i="1"/>
  <c r="G31" i="1" s="1"/>
  <c r="H31" i="1" s="1"/>
  <c r="I31" i="1" s="1"/>
  <c r="F32" i="1"/>
  <c r="G32" i="1" s="1"/>
  <c r="H32" i="1" s="1"/>
  <c r="I32" i="1" s="1"/>
  <c r="F30" i="1"/>
  <c r="G30" i="1" s="1"/>
  <c r="H30" i="1" s="1"/>
  <c r="I30" i="1" s="1"/>
  <c r="F25" i="1"/>
  <c r="G25" i="1" s="1"/>
  <c r="H25" i="1" s="1"/>
  <c r="I25" i="1" s="1"/>
  <c r="F26" i="1"/>
  <c r="G26" i="1" s="1"/>
  <c r="H26" i="1" s="1"/>
  <c r="I26" i="1" s="1"/>
  <c r="F27" i="1"/>
  <c r="G27" i="1" s="1"/>
  <c r="H27" i="1" s="1"/>
  <c r="I27" i="1" s="1"/>
  <c r="F14" i="1"/>
  <c r="G14" i="1" s="1"/>
  <c r="H14" i="1" s="1"/>
  <c r="I14" i="1" s="1"/>
  <c r="D17" i="2"/>
  <c r="F13" i="1"/>
  <c r="G13" i="1" s="1"/>
  <c r="H13" i="1" s="1"/>
  <c r="I13" i="1" s="1"/>
  <c r="F17" i="1"/>
  <c r="G17" i="1" s="1"/>
  <c r="H17" i="1" s="1"/>
  <c r="I17" i="1" s="1"/>
  <c r="F16" i="1"/>
  <c r="G16" i="1" s="1"/>
  <c r="H16" i="1" s="1"/>
  <c r="I16" i="1" s="1"/>
  <c r="E25" i="2"/>
  <c r="D50" i="1"/>
  <c r="C87" i="5" s="1"/>
  <c r="C34" i="8" s="1"/>
  <c r="D18" i="1"/>
  <c r="C83" i="5" l="1"/>
  <c r="C30" i="8" s="1"/>
  <c r="D46" i="1"/>
  <c r="D51" i="1"/>
  <c r="F51" i="1" s="1"/>
  <c r="H51" i="1" s="1"/>
  <c r="D67" i="5"/>
  <c r="D21" i="2"/>
  <c r="F31" i="2" s="1"/>
  <c r="D32" i="2" s="1"/>
  <c r="F50" i="1"/>
  <c r="F18" i="1"/>
  <c r="D83" i="5" s="1"/>
  <c r="D30" i="8" s="1"/>
  <c r="C86" i="5"/>
  <c r="C33" i="8" s="1"/>
  <c r="G51" i="1" l="1"/>
  <c r="I51" i="1" s="1"/>
  <c r="E26" i="2"/>
  <c r="G50" i="1"/>
  <c r="D87" i="5"/>
  <c r="D34" i="8" s="1"/>
  <c r="F46" i="1"/>
  <c r="D86" i="5" s="1"/>
  <c r="D33" i="8" s="1"/>
  <c r="D57" i="1"/>
  <c r="C93" i="5" s="1"/>
  <c r="C40" i="8" s="1"/>
  <c r="D56" i="1"/>
  <c r="C92" i="5" s="1"/>
  <c r="C39" i="8" s="1"/>
  <c r="G18" i="1"/>
  <c r="E83" i="5" s="1"/>
  <c r="E30" i="8" s="1"/>
  <c r="C25" i="8" l="1"/>
  <c r="C79" i="5"/>
  <c r="C36" i="2"/>
  <c r="C40" i="2"/>
  <c r="C44" i="2"/>
  <c r="C48" i="2"/>
  <c r="C52" i="2"/>
  <c r="C56" i="2"/>
  <c r="C60" i="2"/>
  <c r="C64" i="2"/>
  <c r="C68" i="2"/>
  <c r="C72" i="2"/>
  <c r="C76" i="2"/>
  <c r="C80" i="2"/>
  <c r="C84" i="2"/>
  <c r="C88" i="2"/>
  <c r="C92" i="2"/>
  <c r="C96" i="2"/>
  <c r="C100" i="2"/>
  <c r="C104" i="2"/>
  <c r="C108" i="2"/>
  <c r="C112" i="2"/>
  <c r="C116" i="2"/>
  <c r="C120" i="2"/>
  <c r="C124" i="2"/>
  <c r="C128" i="2"/>
  <c r="C132" i="2"/>
  <c r="C136" i="2"/>
  <c r="C140" i="2"/>
  <c r="C144" i="2"/>
  <c r="C148" i="2"/>
  <c r="C152" i="2"/>
  <c r="C156" i="2"/>
  <c r="C160" i="2"/>
  <c r="C164" i="2"/>
  <c r="C168" i="2"/>
  <c r="C172" i="2"/>
  <c r="C176" i="2"/>
  <c r="C180" i="2"/>
  <c r="C184" i="2"/>
  <c r="C188" i="2"/>
  <c r="C192" i="2"/>
  <c r="C196" i="2"/>
  <c r="C200" i="2"/>
  <c r="C204" i="2"/>
  <c r="C208" i="2"/>
  <c r="C212" i="2"/>
  <c r="C216" i="2"/>
  <c r="C220" i="2"/>
  <c r="C224" i="2"/>
  <c r="C228" i="2"/>
  <c r="C232" i="2"/>
  <c r="C236" i="2"/>
  <c r="C240" i="2"/>
  <c r="C244" i="2"/>
  <c r="C248" i="2"/>
  <c r="C252" i="2"/>
  <c r="C256" i="2"/>
  <c r="C260" i="2"/>
  <c r="C264" i="2"/>
  <c r="C268" i="2"/>
  <c r="C272" i="2"/>
  <c r="C276" i="2"/>
  <c r="C280" i="2"/>
  <c r="C284" i="2"/>
  <c r="C288" i="2"/>
  <c r="C292" i="2"/>
  <c r="C296" i="2"/>
  <c r="C300" i="2"/>
  <c r="C304" i="2"/>
  <c r="C308" i="2"/>
  <c r="C312" i="2"/>
  <c r="C316" i="2"/>
  <c r="C320" i="2"/>
  <c r="C324" i="2"/>
  <c r="C328" i="2"/>
  <c r="C332" i="2"/>
  <c r="C336" i="2"/>
  <c r="C340" i="2"/>
  <c r="C344" i="2"/>
  <c r="C348" i="2"/>
  <c r="C352" i="2"/>
  <c r="C356" i="2"/>
  <c r="C360" i="2"/>
  <c r="C364" i="2"/>
  <c r="C368" i="2"/>
  <c r="C33" i="2"/>
  <c r="C37" i="2"/>
  <c r="C41" i="2"/>
  <c r="C45" i="2"/>
  <c r="C49" i="2"/>
  <c r="C53" i="2"/>
  <c r="C57" i="2"/>
  <c r="C61" i="2"/>
  <c r="C65" i="2"/>
  <c r="C69" i="2"/>
  <c r="C73" i="2"/>
  <c r="C77" i="2"/>
  <c r="C81" i="2"/>
  <c r="C85" i="2"/>
  <c r="C89" i="2"/>
  <c r="C93" i="2"/>
  <c r="C97" i="2"/>
  <c r="C101" i="2"/>
  <c r="C105" i="2"/>
  <c r="C109" i="2"/>
  <c r="C113" i="2"/>
  <c r="C117" i="2"/>
  <c r="C121" i="2"/>
  <c r="C125" i="2"/>
  <c r="C129" i="2"/>
  <c r="C133" i="2"/>
  <c r="C137" i="2"/>
  <c r="C141" i="2"/>
  <c r="C145" i="2"/>
  <c r="C149" i="2"/>
  <c r="C153" i="2"/>
  <c r="C157" i="2"/>
  <c r="C161" i="2"/>
  <c r="C165" i="2"/>
  <c r="C169" i="2"/>
  <c r="C173" i="2"/>
  <c r="C177" i="2"/>
  <c r="C181" i="2"/>
  <c r="C185" i="2"/>
  <c r="C189" i="2"/>
  <c r="C193" i="2"/>
  <c r="C197" i="2"/>
  <c r="C201" i="2"/>
  <c r="C205" i="2"/>
  <c r="C209" i="2"/>
  <c r="C213" i="2"/>
  <c r="C217" i="2"/>
  <c r="C221" i="2"/>
  <c r="C225" i="2"/>
  <c r="C229" i="2"/>
  <c r="C233" i="2"/>
  <c r="C237" i="2"/>
  <c r="C241" i="2"/>
  <c r="C245" i="2"/>
  <c r="C249" i="2"/>
  <c r="C253" i="2"/>
  <c r="C257" i="2"/>
  <c r="C261" i="2"/>
  <c r="C265" i="2"/>
  <c r="C269" i="2"/>
  <c r="C273" i="2"/>
  <c r="C277" i="2"/>
  <c r="C281" i="2"/>
  <c r="C285" i="2"/>
  <c r="C289" i="2"/>
  <c r="C293" i="2"/>
  <c r="C297" i="2"/>
  <c r="C301" i="2"/>
  <c r="C305" i="2"/>
  <c r="C309" i="2"/>
  <c r="C313" i="2"/>
  <c r="C317" i="2"/>
  <c r="C321" i="2"/>
  <c r="C325" i="2"/>
  <c r="C329" i="2"/>
  <c r="C333" i="2"/>
  <c r="C337" i="2"/>
  <c r="C341" i="2"/>
  <c r="C345" i="2"/>
  <c r="C349" i="2"/>
  <c r="C353" i="2"/>
  <c r="C357" i="2"/>
  <c r="C361" i="2"/>
  <c r="C365" i="2"/>
  <c r="C369" i="2"/>
  <c r="C34" i="2"/>
  <c r="C42" i="2"/>
  <c r="C50" i="2"/>
  <c r="C58" i="2"/>
  <c r="C66" i="2"/>
  <c r="C74" i="2"/>
  <c r="C82" i="2"/>
  <c r="C90" i="2"/>
  <c r="C98" i="2"/>
  <c r="C106" i="2"/>
  <c r="C114" i="2"/>
  <c r="C122" i="2"/>
  <c r="C130" i="2"/>
  <c r="C138" i="2"/>
  <c r="C146" i="2"/>
  <c r="C154" i="2"/>
  <c r="C162" i="2"/>
  <c r="C170" i="2"/>
  <c r="C178" i="2"/>
  <c r="C186" i="2"/>
  <c r="C194" i="2"/>
  <c r="C202" i="2"/>
  <c r="C210" i="2"/>
  <c r="C218" i="2"/>
  <c r="C226" i="2"/>
  <c r="C234" i="2"/>
  <c r="C242" i="2"/>
  <c r="C250" i="2"/>
  <c r="C258" i="2"/>
  <c r="C266" i="2"/>
  <c r="C274" i="2"/>
  <c r="C282" i="2"/>
  <c r="C290" i="2"/>
  <c r="C298" i="2"/>
  <c r="C306" i="2"/>
  <c r="C314" i="2"/>
  <c r="C322" i="2"/>
  <c r="C330" i="2"/>
  <c r="C338" i="2"/>
  <c r="C346" i="2"/>
  <c r="C354" i="2"/>
  <c r="C362" i="2"/>
  <c r="C370" i="2"/>
  <c r="C374" i="2"/>
  <c r="C378" i="2"/>
  <c r="C382" i="2"/>
  <c r="C386" i="2"/>
  <c r="C390" i="2"/>
  <c r="C35" i="2"/>
  <c r="C43" i="2"/>
  <c r="C51" i="2"/>
  <c r="C59" i="2"/>
  <c r="C67" i="2"/>
  <c r="C75" i="2"/>
  <c r="C83" i="2"/>
  <c r="C91" i="2"/>
  <c r="C99" i="2"/>
  <c r="C107" i="2"/>
  <c r="C115" i="2"/>
  <c r="C123" i="2"/>
  <c r="C131" i="2"/>
  <c r="C139" i="2"/>
  <c r="C147" i="2"/>
  <c r="C155" i="2"/>
  <c r="C163" i="2"/>
  <c r="C171" i="2"/>
  <c r="C179" i="2"/>
  <c r="C187" i="2"/>
  <c r="C195" i="2"/>
  <c r="C203" i="2"/>
  <c r="C211" i="2"/>
  <c r="C219" i="2"/>
  <c r="C227" i="2"/>
  <c r="C235" i="2"/>
  <c r="C243" i="2"/>
  <c r="C251" i="2"/>
  <c r="C259" i="2"/>
  <c r="C267" i="2"/>
  <c r="C275" i="2"/>
  <c r="C283" i="2"/>
  <c r="C291" i="2"/>
  <c r="C299" i="2"/>
  <c r="C307" i="2"/>
  <c r="C315" i="2"/>
  <c r="C323" i="2"/>
  <c r="C331" i="2"/>
  <c r="C339" i="2"/>
  <c r="C347" i="2"/>
  <c r="C355" i="2"/>
  <c r="C363" i="2"/>
  <c r="C371" i="2"/>
  <c r="C375" i="2"/>
  <c r="C379" i="2"/>
  <c r="C383" i="2"/>
  <c r="C387" i="2"/>
  <c r="C391" i="2"/>
  <c r="C38" i="2"/>
  <c r="C46" i="2"/>
  <c r="C54" i="2"/>
  <c r="C62" i="2"/>
  <c r="C70" i="2"/>
  <c r="C78" i="2"/>
  <c r="C86" i="2"/>
  <c r="C94" i="2"/>
  <c r="C102" i="2"/>
  <c r="C110" i="2"/>
  <c r="C118" i="2"/>
  <c r="C126" i="2"/>
  <c r="C134" i="2"/>
  <c r="C142" i="2"/>
  <c r="C150" i="2"/>
  <c r="C158" i="2"/>
  <c r="C166" i="2"/>
  <c r="C174" i="2"/>
  <c r="C182" i="2"/>
  <c r="C190" i="2"/>
  <c r="C198" i="2"/>
  <c r="C206" i="2"/>
  <c r="C214" i="2"/>
  <c r="C222" i="2"/>
  <c r="C230" i="2"/>
  <c r="C238" i="2"/>
  <c r="C246" i="2"/>
  <c r="C254" i="2"/>
  <c r="C262" i="2"/>
  <c r="C270" i="2"/>
  <c r="C278" i="2"/>
  <c r="C286" i="2"/>
  <c r="C294" i="2"/>
  <c r="C302" i="2"/>
  <c r="C310" i="2"/>
  <c r="C318" i="2"/>
  <c r="C326" i="2"/>
  <c r="C334" i="2"/>
  <c r="C342" i="2"/>
  <c r="C350" i="2"/>
  <c r="C358" i="2"/>
  <c r="C366" i="2"/>
  <c r="C372" i="2"/>
  <c r="C376" i="2"/>
  <c r="C380" i="2"/>
  <c r="C384" i="2"/>
  <c r="C388" i="2"/>
  <c r="C32" i="2"/>
  <c r="E32" i="2" s="1"/>
  <c r="F32" i="2" s="1"/>
  <c r="D33" i="2" s="1"/>
  <c r="C39" i="2"/>
  <c r="C47" i="2"/>
  <c r="C55" i="2"/>
  <c r="C63" i="2"/>
  <c r="C71" i="2"/>
  <c r="C79" i="2"/>
  <c r="C87" i="2"/>
  <c r="C95" i="2"/>
  <c r="C103" i="2"/>
  <c r="C111" i="2"/>
  <c r="C119" i="2"/>
  <c r="C127" i="2"/>
  <c r="C135" i="2"/>
  <c r="C143" i="2"/>
  <c r="C151" i="2"/>
  <c r="C159" i="2"/>
  <c r="C167" i="2"/>
  <c r="C175" i="2"/>
  <c r="C183" i="2"/>
  <c r="C191" i="2"/>
  <c r="C199" i="2"/>
  <c r="C207" i="2"/>
  <c r="C215" i="2"/>
  <c r="C223" i="2"/>
  <c r="C231" i="2"/>
  <c r="C239" i="2"/>
  <c r="C247" i="2"/>
  <c r="C279" i="2"/>
  <c r="C311" i="2"/>
  <c r="C343" i="2"/>
  <c r="C373" i="2"/>
  <c r="C389" i="2"/>
  <c r="C263" i="2"/>
  <c r="C359" i="2"/>
  <c r="C303" i="2"/>
  <c r="C367" i="2"/>
  <c r="C255" i="2"/>
  <c r="C287" i="2"/>
  <c r="C319" i="2"/>
  <c r="C351" i="2"/>
  <c r="C377" i="2"/>
  <c r="D26" i="2"/>
  <c r="C295" i="2"/>
  <c r="C327" i="2"/>
  <c r="C381" i="2"/>
  <c r="C271" i="2"/>
  <c r="C335" i="2"/>
  <c r="C385" i="2"/>
  <c r="H50" i="1"/>
  <c r="E87" i="5"/>
  <c r="E34" i="8" s="1"/>
  <c r="H18" i="1"/>
  <c r="F83" i="5" s="1"/>
  <c r="F30" i="8" s="1"/>
  <c r="F57" i="1"/>
  <c r="D93" i="5" s="1"/>
  <c r="D40" i="8" s="1"/>
  <c r="F56" i="1"/>
  <c r="D92" i="5" s="1"/>
  <c r="D39" i="8" s="1"/>
  <c r="I50" i="1" l="1"/>
  <c r="G87" i="5" s="1"/>
  <c r="G34" i="8" s="1"/>
  <c r="F87" i="5"/>
  <c r="F34" i="8" s="1"/>
  <c r="I18" i="1"/>
  <c r="G83" i="5" s="1"/>
  <c r="G30" i="8" s="1"/>
  <c r="H46" i="1"/>
  <c r="F86" i="5" s="1"/>
  <c r="F33" i="8" s="1"/>
  <c r="I46" i="1" l="1"/>
  <c r="G86" i="5" s="1"/>
  <c r="G33" i="8" s="1"/>
  <c r="H56" i="1"/>
  <c r="F92" i="5" s="1"/>
  <c r="F39" i="8" s="1"/>
  <c r="H57" i="1"/>
  <c r="F93" i="5" s="1"/>
  <c r="F40" i="8" s="1"/>
  <c r="E33" i="2"/>
  <c r="F33" i="2" l="1"/>
  <c r="D34" i="2" s="1"/>
  <c r="I57" i="1"/>
  <c r="G93" i="5" s="1"/>
  <c r="G40" i="8" s="1"/>
  <c r="I56" i="1"/>
  <c r="G92" i="5" s="1"/>
  <c r="G39" i="8" s="1"/>
  <c r="E34" i="2" l="1"/>
  <c r="F34" i="2" l="1"/>
  <c r="D35" i="2" s="1"/>
  <c r="E35" i="2" l="1"/>
  <c r="F35" i="2" l="1"/>
  <c r="D36" i="2" s="1"/>
  <c r="E36" i="2" l="1"/>
  <c r="F36" i="2" l="1"/>
  <c r="D37" i="2" s="1"/>
  <c r="E37" i="2" l="1"/>
  <c r="F37" i="2" s="1"/>
  <c r="D38" i="2" s="1"/>
  <c r="E38" i="2" l="1"/>
  <c r="F38" i="2" s="1"/>
  <c r="D39" i="2" s="1"/>
  <c r="E39" i="2" l="1"/>
  <c r="F39" i="2" s="1"/>
  <c r="D40" i="2" s="1"/>
  <c r="E40" i="2" l="1"/>
  <c r="F40" i="2" s="1"/>
  <c r="D41" i="2" s="1"/>
  <c r="E41" i="2" l="1"/>
  <c r="F41" i="2" s="1"/>
  <c r="D42" i="2" s="1"/>
  <c r="E42" i="2" l="1"/>
  <c r="F42" i="2" s="1"/>
  <c r="D43" i="2" s="1"/>
  <c r="E43" i="2" l="1"/>
  <c r="D23" i="1"/>
  <c r="D22" i="1" l="1"/>
  <c r="D44" i="1" s="1"/>
  <c r="D55" i="1" s="1"/>
  <c r="F43" i="2"/>
  <c r="D44" i="2" s="1"/>
  <c r="C84" i="5" l="1"/>
  <c r="C31" i="8" s="1"/>
  <c r="C38" i="8"/>
  <c r="D54" i="1"/>
  <c r="C90" i="5" s="1"/>
  <c r="C37" i="8" s="1"/>
  <c r="D53" i="1"/>
  <c r="C89" i="5" s="1"/>
  <c r="C36" i="8" s="1"/>
  <c r="D52" i="1"/>
  <c r="C88" i="5" s="1"/>
  <c r="C35" i="8" s="1"/>
  <c r="D45" i="1"/>
  <c r="C85" i="5" s="1"/>
  <c r="C32" i="8" s="1"/>
  <c r="E44" i="2" l="1"/>
  <c r="F44" i="2" l="1"/>
  <c r="D45" i="2" s="1"/>
  <c r="E45" i="2" l="1"/>
  <c r="F45" i="2" l="1"/>
  <c r="D46" i="2" s="1"/>
  <c r="E46" i="2" l="1"/>
  <c r="F46" i="2" l="1"/>
  <c r="D47" i="2" s="1"/>
  <c r="E47" i="2" l="1"/>
  <c r="F47" i="2" l="1"/>
  <c r="D48" i="2" s="1"/>
  <c r="E48" i="2" l="1"/>
  <c r="F48" i="2" l="1"/>
  <c r="D49" i="2" s="1"/>
  <c r="E49" i="2" l="1"/>
  <c r="F49" i="2" s="1"/>
  <c r="D50" i="2" s="1"/>
  <c r="E50" i="2" l="1"/>
  <c r="F50" i="2" s="1"/>
  <c r="D51" i="2" s="1"/>
  <c r="E51" i="2" l="1"/>
  <c r="F51" i="2" s="1"/>
  <c r="D52" i="2" s="1"/>
  <c r="E52" i="2" l="1"/>
  <c r="F52" i="2" s="1"/>
  <c r="D53" i="2" s="1"/>
  <c r="E53" i="2" l="1"/>
  <c r="F53" i="2" s="1"/>
  <c r="D54" i="2" s="1"/>
  <c r="E54" i="2" l="1"/>
  <c r="F54" i="2" s="1"/>
  <c r="D55" i="2" s="1"/>
  <c r="E55" i="2" l="1"/>
  <c r="F23" i="1"/>
  <c r="F22" i="1" l="1"/>
  <c r="F44" i="1" s="1"/>
  <c r="F55" i="1" s="1"/>
  <c r="F55" i="2"/>
  <c r="D56" i="2" s="1"/>
  <c r="D84" i="5" l="1"/>
  <c r="D31" i="8" s="1"/>
  <c r="D38" i="8"/>
  <c r="F54" i="1"/>
  <c r="D90" i="5" s="1"/>
  <c r="D37" i="8" s="1"/>
  <c r="F45" i="1"/>
  <c r="D85" i="5" s="1"/>
  <c r="D32" i="8" s="1"/>
  <c r="F53" i="1"/>
  <c r="D89" i="5" s="1"/>
  <c r="D36" i="8" s="1"/>
  <c r="F52" i="1"/>
  <c r="D88" i="5" s="1"/>
  <c r="D35" i="8" s="1"/>
  <c r="E56" i="2" l="1"/>
  <c r="F56" i="2" l="1"/>
  <c r="D57" i="2" s="1"/>
  <c r="E57" i="2" l="1"/>
  <c r="F57" i="2" l="1"/>
  <c r="D58" i="2" s="1"/>
  <c r="E58" i="2" l="1"/>
  <c r="F58" i="2" l="1"/>
  <c r="D59" i="2" s="1"/>
  <c r="E59" i="2" l="1"/>
  <c r="F59" i="2" l="1"/>
  <c r="D60" i="2" s="1"/>
  <c r="E60" i="2" l="1"/>
  <c r="F60" i="2" l="1"/>
  <c r="D61" i="2" s="1"/>
  <c r="E61" i="2" l="1"/>
  <c r="F61" i="2" s="1"/>
  <c r="D62" i="2" s="1"/>
  <c r="E62" i="2" l="1"/>
  <c r="F62" i="2" s="1"/>
  <c r="D63" i="2" s="1"/>
  <c r="E63" i="2" l="1"/>
  <c r="F63" i="2" s="1"/>
  <c r="D64" i="2" s="1"/>
  <c r="E64" i="2" l="1"/>
  <c r="F64" i="2" s="1"/>
  <c r="D65" i="2" s="1"/>
  <c r="E65" i="2" l="1"/>
  <c r="F65" i="2" s="1"/>
  <c r="D66" i="2" s="1"/>
  <c r="E66" i="2" l="1"/>
  <c r="F66" i="2" s="1"/>
  <c r="D67" i="2" s="1"/>
  <c r="E67" i="2" l="1"/>
  <c r="G23" i="1"/>
  <c r="G22" i="1" l="1"/>
  <c r="F67" i="2"/>
  <c r="D68" i="2" s="1"/>
  <c r="E68" i="2" l="1"/>
  <c r="F68" i="2" l="1"/>
  <c r="D69" i="2" s="1"/>
  <c r="E69" i="2" l="1"/>
  <c r="F69" i="2" l="1"/>
  <c r="D70" i="2" s="1"/>
  <c r="E70" i="2" l="1"/>
  <c r="F70" i="2" l="1"/>
  <c r="D71" i="2" s="1"/>
  <c r="E71" i="2" l="1"/>
  <c r="F71" i="2" l="1"/>
  <c r="D72" i="2" s="1"/>
  <c r="E72" i="2" l="1"/>
  <c r="F72" i="2" l="1"/>
  <c r="D73" i="2" s="1"/>
  <c r="E73" i="2" l="1"/>
  <c r="F73" i="2" s="1"/>
  <c r="D74" i="2" s="1"/>
  <c r="E74" i="2" l="1"/>
  <c r="F74" i="2" s="1"/>
  <c r="D75" i="2" s="1"/>
  <c r="E75" i="2" l="1"/>
  <c r="F75" i="2" s="1"/>
  <c r="D76" i="2" s="1"/>
  <c r="E76" i="2" l="1"/>
  <c r="F76" i="2" s="1"/>
  <c r="D77" i="2" s="1"/>
  <c r="E77" i="2" l="1"/>
  <c r="F77" i="2" s="1"/>
  <c r="D78" i="2" s="1"/>
  <c r="E78" i="2" l="1"/>
  <c r="F78" i="2" s="1"/>
  <c r="D79" i="2" s="1"/>
  <c r="E79" i="2" l="1"/>
  <c r="H23" i="1"/>
  <c r="H22" i="1" l="1"/>
  <c r="H44" i="1" s="1"/>
  <c r="H55" i="1" s="1"/>
  <c r="F79" i="2"/>
  <c r="D80" i="2" s="1"/>
  <c r="F84" i="5" l="1"/>
  <c r="F31" i="8" s="1"/>
  <c r="F38" i="8"/>
  <c r="H52" i="1"/>
  <c r="F88" i="5" s="1"/>
  <c r="F35" i="8" s="1"/>
  <c r="H54" i="1"/>
  <c r="F90" i="5" s="1"/>
  <c r="F37" i="8" s="1"/>
  <c r="H45" i="1"/>
  <c r="F85" i="5" s="1"/>
  <c r="F32" i="8" s="1"/>
  <c r="H53" i="1"/>
  <c r="F89" i="5" s="1"/>
  <c r="F36" i="8" s="1"/>
  <c r="E80" i="2" l="1"/>
  <c r="F80" i="2" l="1"/>
  <c r="D81" i="2" s="1"/>
  <c r="E81" i="2" l="1"/>
  <c r="F81" i="2" l="1"/>
  <c r="D82" i="2" s="1"/>
  <c r="E82" i="2" l="1"/>
  <c r="F82" i="2" l="1"/>
  <c r="D83" i="2" s="1"/>
  <c r="E83" i="2" l="1"/>
  <c r="F83" i="2" l="1"/>
  <c r="D84" i="2" s="1"/>
  <c r="E84" i="2" l="1"/>
  <c r="F84" i="2" l="1"/>
  <c r="D85" i="2" s="1"/>
  <c r="E85" i="2" l="1"/>
  <c r="F85" i="2" s="1"/>
  <c r="D86" i="2" s="1"/>
  <c r="E86" i="2" l="1"/>
  <c r="F86" i="2" s="1"/>
  <c r="D87" i="2" s="1"/>
  <c r="E87" i="2" l="1"/>
  <c r="F87" i="2" s="1"/>
  <c r="D88" i="2" s="1"/>
  <c r="E88" i="2" l="1"/>
  <c r="F88" i="2" s="1"/>
  <c r="D89" i="2" s="1"/>
  <c r="E89" i="2" l="1"/>
  <c r="F89" i="2" s="1"/>
  <c r="D90" i="2" s="1"/>
  <c r="E90" i="2" l="1"/>
  <c r="F90" i="2" s="1"/>
  <c r="D91" i="2" s="1"/>
  <c r="E91" i="2" l="1"/>
  <c r="I23" i="1"/>
  <c r="I22" i="1" l="1"/>
  <c r="I44" i="1" s="1"/>
  <c r="I55" i="1" s="1"/>
  <c r="F91" i="2"/>
  <c r="D92" i="2" s="1"/>
  <c r="G84" i="5" l="1"/>
  <c r="G31" i="8" s="1"/>
  <c r="G38" i="8"/>
  <c r="E92" i="2"/>
  <c r="F92" i="2" s="1"/>
  <c r="D93" i="2" s="1"/>
  <c r="I54" i="1"/>
  <c r="G90" i="5" s="1"/>
  <c r="G37" i="8" s="1"/>
  <c r="I53" i="1"/>
  <c r="G89" i="5" s="1"/>
  <c r="G36" i="8" s="1"/>
  <c r="I52" i="1"/>
  <c r="G88" i="5" s="1"/>
  <c r="G35" i="8" s="1"/>
  <c r="I45" i="1"/>
  <c r="G85" i="5" s="1"/>
  <c r="G32" i="8" s="1"/>
  <c r="E93" i="2" l="1"/>
  <c r="F93" i="2" s="1"/>
  <c r="D94" i="2" s="1"/>
  <c r="E94" i="2" l="1"/>
  <c r="F94" i="2" s="1"/>
  <c r="D95" i="2" s="1"/>
  <c r="E95" i="2" l="1"/>
  <c r="F95" i="2" s="1"/>
  <c r="D96" i="2" s="1"/>
  <c r="E96" i="2" l="1"/>
  <c r="F96" i="2" s="1"/>
  <c r="D97" i="2" s="1"/>
  <c r="E97" i="2" l="1"/>
  <c r="F97" i="2" s="1"/>
  <c r="D98" i="2" s="1"/>
  <c r="E98" i="2" l="1"/>
  <c r="F98" i="2" s="1"/>
  <c r="D99" i="2" s="1"/>
  <c r="E99" i="2" l="1"/>
  <c r="F99" i="2" s="1"/>
  <c r="D100" i="2" s="1"/>
  <c r="E100" i="2" l="1"/>
  <c r="F100" i="2" s="1"/>
  <c r="D101" i="2" s="1"/>
  <c r="E101" i="2" l="1"/>
  <c r="F101" i="2" s="1"/>
  <c r="D102" i="2" s="1"/>
  <c r="E102" i="2" l="1"/>
  <c r="F102" i="2" s="1"/>
  <c r="D103" i="2" s="1"/>
  <c r="E103" i="2" l="1"/>
  <c r="F103" i="2" s="1"/>
  <c r="D104" i="2" s="1"/>
  <c r="E104" i="2" l="1"/>
  <c r="F104" i="2" s="1"/>
  <c r="D105" i="2" s="1"/>
  <c r="E105" i="2" l="1"/>
  <c r="F105" i="2" s="1"/>
  <c r="D106" i="2" s="1"/>
  <c r="E106" i="2" l="1"/>
  <c r="F106" i="2" s="1"/>
  <c r="D107" i="2" s="1"/>
  <c r="E107" i="2" l="1"/>
  <c r="F107" i="2" s="1"/>
  <c r="D108" i="2" s="1"/>
  <c r="E108" i="2" l="1"/>
  <c r="F108" i="2" s="1"/>
  <c r="D109" i="2" s="1"/>
  <c r="E109" i="2" l="1"/>
  <c r="F109" i="2" s="1"/>
  <c r="D110" i="2" s="1"/>
  <c r="E110" i="2" l="1"/>
  <c r="F110" i="2" s="1"/>
  <c r="D111" i="2" s="1"/>
  <c r="E111" i="2" l="1"/>
  <c r="F111" i="2" s="1"/>
  <c r="D112" i="2" s="1"/>
  <c r="E112" i="2" l="1"/>
  <c r="F112" i="2" s="1"/>
  <c r="D113" i="2" s="1"/>
  <c r="E113" i="2" l="1"/>
  <c r="F113" i="2" s="1"/>
  <c r="D114" i="2" s="1"/>
  <c r="E114" i="2" l="1"/>
  <c r="F114" i="2" s="1"/>
  <c r="D115" i="2" s="1"/>
  <c r="E115" i="2" l="1"/>
  <c r="F115" i="2" s="1"/>
  <c r="D116" i="2" s="1"/>
  <c r="E116" i="2" l="1"/>
  <c r="F116" i="2" s="1"/>
  <c r="D117" i="2" s="1"/>
  <c r="E117" i="2" l="1"/>
  <c r="F117" i="2" s="1"/>
  <c r="D118" i="2" s="1"/>
  <c r="E118" i="2" l="1"/>
  <c r="F118" i="2" s="1"/>
  <c r="D119" i="2" s="1"/>
  <c r="E119" i="2" l="1"/>
  <c r="F119" i="2" s="1"/>
  <c r="D120" i="2" s="1"/>
  <c r="E120" i="2" l="1"/>
  <c r="F120" i="2" s="1"/>
  <c r="D121" i="2" s="1"/>
  <c r="E121" i="2" l="1"/>
  <c r="F121" i="2" s="1"/>
  <c r="D122" i="2" s="1"/>
  <c r="E122" i="2" l="1"/>
  <c r="F122" i="2" s="1"/>
  <c r="D123" i="2" s="1"/>
  <c r="E123" i="2" l="1"/>
  <c r="F123" i="2" s="1"/>
  <c r="D124" i="2" s="1"/>
  <c r="E124" i="2" l="1"/>
  <c r="F124" i="2" s="1"/>
  <c r="D125" i="2" s="1"/>
  <c r="E125" i="2" l="1"/>
  <c r="F125" i="2" s="1"/>
  <c r="D126" i="2" s="1"/>
  <c r="E126" i="2" l="1"/>
  <c r="F126" i="2" s="1"/>
  <c r="D127" i="2" s="1"/>
  <c r="E127" i="2" l="1"/>
  <c r="F127" i="2" s="1"/>
  <c r="D128" i="2" s="1"/>
  <c r="E128" i="2" l="1"/>
  <c r="F128" i="2" s="1"/>
  <c r="D129" i="2" s="1"/>
  <c r="E129" i="2" l="1"/>
  <c r="F129" i="2" s="1"/>
  <c r="D130" i="2" s="1"/>
  <c r="E130" i="2" l="1"/>
  <c r="F130" i="2" s="1"/>
  <c r="D131" i="2" s="1"/>
  <c r="E131" i="2" l="1"/>
  <c r="F131" i="2" s="1"/>
  <c r="D132" i="2" s="1"/>
  <c r="E132" i="2" l="1"/>
  <c r="F132" i="2" s="1"/>
  <c r="D133" i="2" s="1"/>
  <c r="E133" i="2" l="1"/>
  <c r="F133" i="2" s="1"/>
  <c r="D134" i="2" s="1"/>
  <c r="E134" i="2" l="1"/>
  <c r="F134" i="2" s="1"/>
  <c r="D135" i="2" s="1"/>
  <c r="E135" i="2" l="1"/>
  <c r="F135" i="2" s="1"/>
  <c r="D136" i="2" s="1"/>
  <c r="E136" i="2" l="1"/>
  <c r="F136" i="2" s="1"/>
  <c r="D137" i="2" s="1"/>
  <c r="E137" i="2" l="1"/>
  <c r="F137" i="2" s="1"/>
  <c r="D138" i="2" s="1"/>
  <c r="E138" i="2" l="1"/>
  <c r="F138" i="2" s="1"/>
  <c r="D139" i="2" s="1"/>
  <c r="E139" i="2" l="1"/>
  <c r="F139" i="2" s="1"/>
  <c r="D140" i="2" s="1"/>
  <c r="E140" i="2" l="1"/>
  <c r="F140" i="2" s="1"/>
  <c r="D141" i="2" s="1"/>
  <c r="E141" i="2" l="1"/>
  <c r="F141" i="2" s="1"/>
  <c r="D142" i="2" s="1"/>
  <c r="E142" i="2" l="1"/>
  <c r="F142" i="2" s="1"/>
  <c r="D143" i="2" s="1"/>
  <c r="E143" i="2" l="1"/>
  <c r="F143" i="2" s="1"/>
  <c r="D144" i="2" s="1"/>
  <c r="E144" i="2" l="1"/>
  <c r="F144" i="2" s="1"/>
  <c r="D145" i="2" s="1"/>
  <c r="E145" i="2" l="1"/>
  <c r="F145" i="2" s="1"/>
  <c r="D146" i="2" s="1"/>
  <c r="E146" i="2" l="1"/>
  <c r="F146" i="2" s="1"/>
  <c r="D147" i="2" s="1"/>
  <c r="E147" i="2" l="1"/>
  <c r="F147" i="2" s="1"/>
  <c r="D148" i="2" s="1"/>
  <c r="E148" i="2" l="1"/>
  <c r="F148" i="2" s="1"/>
  <c r="D149" i="2" s="1"/>
  <c r="E149" i="2" l="1"/>
  <c r="F149" i="2" s="1"/>
  <c r="D150" i="2" s="1"/>
  <c r="E150" i="2" l="1"/>
  <c r="F150" i="2" s="1"/>
  <c r="D151" i="2" s="1"/>
  <c r="E151" i="2" l="1"/>
  <c r="F151" i="2" s="1"/>
  <c r="D152" i="2" s="1"/>
  <c r="E152" i="2" l="1"/>
  <c r="F152" i="2" s="1"/>
  <c r="D153" i="2" s="1"/>
  <c r="E153" i="2" l="1"/>
  <c r="F153" i="2" s="1"/>
  <c r="D154" i="2" s="1"/>
  <c r="E154" i="2" l="1"/>
  <c r="F154" i="2" s="1"/>
  <c r="D155" i="2" s="1"/>
  <c r="E155" i="2" l="1"/>
  <c r="F155" i="2" s="1"/>
  <c r="D156" i="2" s="1"/>
  <c r="E156" i="2" l="1"/>
  <c r="F156" i="2" s="1"/>
  <c r="D157" i="2" s="1"/>
  <c r="E157" i="2" l="1"/>
  <c r="F157" i="2" s="1"/>
  <c r="D158" i="2" s="1"/>
  <c r="E158" i="2" l="1"/>
  <c r="F158" i="2" s="1"/>
  <c r="D159" i="2" s="1"/>
  <c r="E159" i="2" l="1"/>
  <c r="F159" i="2" s="1"/>
  <c r="D160" i="2" s="1"/>
  <c r="E160" i="2" l="1"/>
  <c r="F160" i="2" s="1"/>
  <c r="D161" i="2" s="1"/>
  <c r="E161" i="2" l="1"/>
  <c r="F161" i="2" s="1"/>
  <c r="D162" i="2" s="1"/>
  <c r="E162" i="2" l="1"/>
  <c r="F162" i="2" s="1"/>
  <c r="D163" i="2" s="1"/>
  <c r="E163" i="2" l="1"/>
  <c r="F163" i="2" s="1"/>
  <c r="D164" i="2" s="1"/>
  <c r="E164" i="2" l="1"/>
  <c r="F164" i="2" s="1"/>
  <c r="D165" i="2" s="1"/>
  <c r="E165" i="2" l="1"/>
  <c r="F165" i="2" s="1"/>
  <c r="D166" i="2" s="1"/>
  <c r="E166" i="2" l="1"/>
  <c r="F166" i="2" s="1"/>
  <c r="D167" i="2" s="1"/>
  <c r="E167" i="2" l="1"/>
  <c r="F167" i="2" s="1"/>
  <c r="D168" i="2" s="1"/>
  <c r="E168" i="2" l="1"/>
  <c r="F168" i="2"/>
  <c r="D169" i="2" s="1"/>
  <c r="E169" i="2" l="1"/>
  <c r="F169" i="2" s="1"/>
  <c r="D170" i="2" s="1"/>
  <c r="E170" i="2" l="1"/>
  <c r="F170" i="2" s="1"/>
  <c r="D171" i="2" s="1"/>
  <c r="E171" i="2" l="1"/>
  <c r="F171" i="2" s="1"/>
  <c r="D172" i="2" s="1"/>
  <c r="E172" i="2" l="1"/>
  <c r="F172" i="2" s="1"/>
  <c r="D173" i="2" s="1"/>
  <c r="E173" i="2" l="1"/>
  <c r="F173" i="2" s="1"/>
  <c r="D174" i="2" s="1"/>
  <c r="E174" i="2" l="1"/>
  <c r="F174" i="2" s="1"/>
  <c r="D175" i="2" s="1"/>
  <c r="E175" i="2" l="1"/>
  <c r="F175" i="2" s="1"/>
  <c r="D176" i="2" s="1"/>
  <c r="E176" i="2" l="1"/>
  <c r="F176" i="2" s="1"/>
  <c r="D177" i="2" s="1"/>
  <c r="E177" i="2" l="1"/>
  <c r="F177" i="2" s="1"/>
  <c r="D178" i="2" s="1"/>
  <c r="E178" i="2" l="1"/>
  <c r="F178" i="2" s="1"/>
  <c r="D179" i="2" s="1"/>
  <c r="E179" i="2" l="1"/>
  <c r="F179" i="2" s="1"/>
  <c r="D180" i="2" s="1"/>
  <c r="E180" i="2" l="1"/>
  <c r="F180" i="2" s="1"/>
  <c r="D181" i="2" s="1"/>
  <c r="E181" i="2" l="1"/>
  <c r="F181" i="2" s="1"/>
  <c r="D182" i="2" s="1"/>
  <c r="E182" i="2" l="1"/>
  <c r="F182" i="2" s="1"/>
  <c r="D183" i="2" s="1"/>
  <c r="E183" i="2" l="1"/>
  <c r="F183" i="2" s="1"/>
  <c r="D184" i="2" s="1"/>
  <c r="E184" i="2" l="1"/>
  <c r="F184" i="2" s="1"/>
  <c r="D185" i="2" s="1"/>
  <c r="E185" i="2" l="1"/>
  <c r="F185" i="2" s="1"/>
  <c r="D186" i="2" s="1"/>
  <c r="E186" i="2" l="1"/>
  <c r="F186" i="2" s="1"/>
  <c r="D187" i="2" s="1"/>
  <c r="E187" i="2" l="1"/>
  <c r="F187" i="2" s="1"/>
  <c r="D188" i="2" s="1"/>
  <c r="E188" i="2" l="1"/>
  <c r="F188" i="2" s="1"/>
  <c r="D189" i="2" s="1"/>
  <c r="E189" i="2" l="1"/>
  <c r="F189" i="2" s="1"/>
  <c r="D190" i="2" s="1"/>
  <c r="E190" i="2" l="1"/>
  <c r="F190" i="2" s="1"/>
  <c r="D191" i="2" s="1"/>
  <c r="E191" i="2" l="1"/>
  <c r="F191" i="2" s="1"/>
  <c r="D192" i="2" s="1"/>
  <c r="E192" i="2" l="1"/>
  <c r="F192" i="2" s="1"/>
  <c r="D193" i="2" s="1"/>
  <c r="E193" i="2" l="1"/>
  <c r="F193" i="2" s="1"/>
  <c r="D194" i="2" s="1"/>
  <c r="E194" i="2" l="1"/>
  <c r="F194" i="2" s="1"/>
  <c r="D195" i="2" s="1"/>
  <c r="E195" i="2" l="1"/>
  <c r="F195" i="2" s="1"/>
  <c r="D196" i="2" s="1"/>
  <c r="E196" i="2" l="1"/>
  <c r="F196" i="2" s="1"/>
  <c r="D197" i="2" s="1"/>
  <c r="E197" i="2" l="1"/>
  <c r="F197" i="2" s="1"/>
  <c r="D198" i="2" s="1"/>
  <c r="E198" i="2" l="1"/>
  <c r="F198" i="2" s="1"/>
  <c r="D199" i="2" s="1"/>
  <c r="E199" i="2" l="1"/>
  <c r="F199" i="2" s="1"/>
  <c r="D200" i="2" s="1"/>
  <c r="E200" i="2" l="1"/>
  <c r="F200" i="2" s="1"/>
  <c r="D201" i="2" s="1"/>
  <c r="E201" i="2" l="1"/>
  <c r="F201" i="2" s="1"/>
  <c r="D202" i="2" s="1"/>
  <c r="E202" i="2" l="1"/>
  <c r="F202" i="2" s="1"/>
  <c r="D203" i="2" s="1"/>
  <c r="E203" i="2" l="1"/>
  <c r="F203" i="2" s="1"/>
  <c r="D204" i="2" s="1"/>
  <c r="E204" i="2" l="1"/>
  <c r="F204" i="2" s="1"/>
  <c r="D205" i="2" s="1"/>
  <c r="E205" i="2" l="1"/>
  <c r="F205" i="2" s="1"/>
  <c r="D206" i="2" s="1"/>
  <c r="E206" i="2" l="1"/>
  <c r="F206" i="2" s="1"/>
  <c r="D207" i="2" s="1"/>
  <c r="E207" i="2" l="1"/>
  <c r="F207" i="2" s="1"/>
  <c r="D208" i="2" s="1"/>
  <c r="E208" i="2" l="1"/>
  <c r="F208" i="2" s="1"/>
  <c r="D209" i="2" s="1"/>
  <c r="E209" i="2" l="1"/>
  <c r="F209" i="2" s="1"/>
  <c r="D210" i="2" s="1"/>
  <c r="E210" i="2" l="1"/>
  <c r="F210" i="2" s="1"/>
  <c r="D211" i="2" s="1"/>
  <c r="E211" i="2" l="1"/>
  <c r="F211" i="2" s="1"/>
  <c r="D212" i="2" s="1"/>
  <c r="E212" i="2" l="1"/>
  <c r="F212" i="2" s="1"/>
  <c r="D213" i="2" s="1"/>
  <c r="E213" i="2" l="1"/>
  <c r="F213" i="2" s="1"/>
  <c r="D214" i="2" s="1"/>
  <c r="E214" i="2" l="1"/>
  <c r="F214" i="2" s="1"/>
  <c r="D215" i="2" s="1"/>
  <c r="E215" i="2" l="1"/>
  <c r="F215" i="2" s="1"/>
  <c r="D216" i="2" s="1"/>
  <c r="E216" i="2" l="1"/>
  <c r="F216" i="2" s="1"/>
  <c r="D217" i="2" s="1"/>
  <c r="E217" i="2" l="1"/>
  <c r="F217" i="2" s="1"/>
  <c r="D218" i="2" s="1"/>
  <c r="E218" i="2" l="1"/>
  <c r="F218" i="2" s="1"/>
  <c r="D219" i="2" s="1"/>
  <c r="E219" i="2" l="1"/>
  <c r="F219" i="2" s="1"/>
  <c r="D220" i="2" s="1"/>
  <c r="E220" i="2" l="1"/>
  <c r="F220" i="2" s="1"/>
  <c r="D221" i="2" s="1"/>
  <c r="E221" i="2" l="1"/>
  <c r="F221" i="2" s="1"/>
  <c r="D222" i="2" s="1"/>
  <c r="E222" i="2" l="1"/>
  <c r="F222" i="2" s="1"/>
  <c r="D223" i="2" s="1"/>
  <c r="E223" i="2" l="1"/>
  <c r="F223" i="2" s="1"/>
  <c r="D224" i="2" s="1"/>
  <c r="E224" i="2" l="1"/>
  <c r="F224" i="2" s="1"/>
  <c r="D225" i="2" s="1"/>
  <c r="E225" i="2" l="1"/>
  <c r="F225" i="2" s="1"/>
  <c r="D226" i="2" s="1"/>
  <c r="E226" i="2" l="1"/>
  <c r="F226" i="2" s="1"/>
  <c r="D227" i="2" s="1"/>
  <c r="E227" i="2" l="1"/>
  <c r="F227" i="2" s="1"/>
  <c r="D228" i="2" s="1"/>
  <c r="E228" i="2" l="1"/>
  <c r="F228" i="2" s="1"/>
  <c r="D229" i="2" s="1"/>
  <c r="E229" i="2" l="1"/>
  <c r="F229" i="2" s="1"/>
  <c r="D230" i="2" s="1"/>
  <c r="E230" i="2" l="1"/>
  <c r="F230" i="2" s="1"/>
  <c r="D231" i="2" s="1"/>
  <c r="E231" i="2" l="1"/>
  <c r="F231" i="2" s="1"/>
  <c r="D232" i="2" s="1"/>
  <c r="E232" i="2" l="1"/>
  <c r="F232" i="2" s="1"/>
  <c r="D233" i="2" s="1"/>
  <c r="E233" i="2" l="1"/>
  <c r="F233" i="2" s="1"/>
  <c r="D234" i="2" s="1"/>
  <c r="E234" i="2" l="1"/>
  <c r="F234" i="2" s="1"/>
  <c r="D235" i="2" s="1"/>
  <c r="E235" i="2" l="1"/>
  <c r="F235" i="2" s="1"/>
  <c r="D236" i="2" s="1"/>
  <c r="E236" i="2" l="1"/>
  <c r="F236" i="2" s="1"/>
  <c r="D237" i="2" s="1"/>
  <c r="E237" i="2" l="1"/>
  <c r="F237" i="2" s="1"/>
  <c r="D238" i="2" s="1"/>
  <c r="E238" i="2" l="1"/>
  <c r="F238" i="2" s="1"/>
  <c r="D239" i="2" s="1"/>
  <c r="E239" i="2" l="1"/>
  <c r="F239" i="2" s="1"/>
  <c r="D240" i="2" s="1"/>
  <c r="E240" i="2" l="1"/>
  <c r="F240" i="2" s="1"/>
  <c r="D241" i="2" s="1"/>
  <c r="E241" i="2" l="1"/>
  <c r="F241" i="2" s="1"/>
  <c r="D242" i="2" s="1"/>
  <c r="E242" i="2" l="1"/>
  <c r="F242" i="2" s="1"/>
  <c r="D243" i="2" s="1"/>
  <c r="E243" i="2" l="1"/>
  <c r="F243" i="2"/>
  <c r="D244" i="2" s="1"/>
  <c r="E244" i="2" l="1"/>
  <c r="F244" i="2" s="1"/>
  <c r="D245" i="2" s="1"/>
  <c r="E245" i="2" l="1"/>
  <c r="F245" i="2" s="1"/>
  <c r="D246" i="2" s="1"/>
  <c r="E246" i="2" l="1"/>
  <c r="F246" i="2" s="1"/>
  <c r="D247" i="2" s="1"/>
  <c r="E247" i="2" l="1"/>
  <c r="F247" i="2" s="1"/>
  <c r="D248" i="2" s="1"/>
  <c r="E248" i="2" l="1"/>
  <c r="F248" i="2" s="1"/>
  <c r="D249" i="2" s="1"/>
  <c r="E249" i="2" l="1"/>
  <c r="F249" i="2" s="1"/>
  <c r="D250" i="2" s="1"/>
  <c r="E250" i="2" l="1"/>
  <c r="F250" i="2" s="1"/>
  <c r="D251" i="2" s="1"/>
  <c r="E251" i="2" l="1"/>
  <c r="F251" i="2" s="1"/>
  <c r="D252" i="2" s="1"/>
  <c r="E252" i="2" l="1"/>
  <c r="F252" i="2" s="1"/>
  <c r="D253" i="2" s="1"/>
  <c r="E253" i="2" l="1"/>
  <c r="F253" i="2" s="1"/>
  <c r="D254" i="2" s="1"/>
  <c r="E254" i="2" l="1"/>
  <c r="F254" i="2" s="1"/>
  <c r="D255" i="2" s="1"/>
  <c r="E255" i="2" l="1"/>
  <c r="F255" i="2" s="1"/>
  <c r="D256" i="2" s="1"/>
  <c r="E256" i="2" l="1"/>
  <c r="F256" i="2" s="1"/>
  <c r="D257" i="2" s="1"/>
  <c r="E257" i="2" l="1"/>
  <c r="F257" i="2" s="1"/>
  <c r="D258" i="2" s="1"/>
  <c r="E258" i="2" l="1"/>
  <c r="F258" i="2" s="1"/>
  <c r="D259" i="2" s="1"/>
  <c r="E259" i="2" l="1"/>
  <c r="F259" i="2" s="1"/>
  <c r="D260" i="2" s="1"/>
  <c r="E260" i="2" l="1"/>
  <c r="F260" i="2" s="1"/>
  <c r="D261" i="2" s="1"/>
  <c r="E261" i="2" l="1"/>
  <c r="F261" i="2" s="1"/>
  <c r="D262" i="2" s="1"/>
  <c r="E262" i="2" l="1"/>
  <c r="F262" i="2" s="1"/>
  <c r="D263" i="2" s="1"/>
  <c r="E263" i="2" l="1"/>
  <c r="F263" i="2" s="1"/>
  <c r="D264" i="2" s="1"/>
  <c r="E264" i="2" l="1"/>
  <c r="F264" i="2" s="1"/>
  <c r="D265" i="2" s="1"/>
  <c r="E265" i="2" l="1"/>
  <c r="F265" i="2" s="1"/>
  <c r="D266" i="2" s="1"/>
  <c r="E266" i="2" l="1"/>
  <c r="F266" i="2" s="1"/>
  <c r="D267" i="2" s="1"/>
  <c r="E267" i="2" l="1"/>
  <c r="F267" i="2" s="1"/>
  <c r="D268" i="2" s="1"/>
  <c r="E268" i="2" l="1"/>
  <c r="F268" i="2" s="1"/>
  <c r="D269" i="2" s="1"/>
  <c r="E269" i="2" l="1"/>
  <c r="F269" i="2" s="1"/>
  <c r="D270" i="2" s="1"/>
  <c r="E270" i="2" l="1"/>
  <c r="F270" i="2" s="1"/>
  <c r="D271" i="2" s="1"/>
  <c r="E271" i="2" l="1"/>
  <c r="F271" i="2" s="1"/>
  <c r="D272" i="2" s="1"/>
  <c r="E272" i="2" l="1"/>
  <c r="F272" i="2" s="1"/>
  <c r="D273" i="2" s="1"/>
  <c r="E273" i="2" l="1"/>
  <c r="F273" i="2" s="1"/>
  <c r="D274" i="2" s="1"/>
  <c r="E274" i="2" l="1"/>
  <c r="F274" i="2" s="1"/>
  <c r="D275" i="2" s="1"/>
  <c r="E275" i="2" l="1"/>
  <c r="F275" i="2" s="1"/>
  <c r="D276" i="2" s="1"/>
  <c r="E276" i="2" l="1"/>
  <c r="F276" i="2" s="1"/>
  <c r="D277" i="2" s="1"/>
  <c r="E277" i="2" l="1"/>
  <c r="F277" i="2" s="1"/>
  <c r="D278" i="2" s="1"/>
  <c r="E278" i="2" l="1"/>
  <c r="F278" i="2" s="1"/>
  <c r="D279" i="2" s="1"/>
  <c r="E279" i="2" l="1"/>
  <c r="F279" i="2" s="1"/>
  <c r="D280" i="2" s="1"/>
  <c r="E280" i="2" l="1"/>
  <c r="F280" i="2" s="1"/>
  <c r="D281" i="2" s="1"/>
  <c r="E281" i="2" l="1"/>
  <c r="F281" i="2" s="1"/>
  <c r="D282" i="2" s="1"/>
  <c r="E282" i="2" l="1"/>
  <c r="F282" i="2" s="1"/>
  <c r="D283" i="2" s="1"/>
  <c r="E283" i="2" l="1"/>
  <c r="F283" i="2" s="1"/>
  <c r="D284" i="2" s="1"/>
  <c r="E284" i="2" l="1"/>
  <c r="F284" i="2" s="1"/>
  <c r="D285" i="2" s="1"/>
  <c r="E285" i="2" l="1"/>
  <c r="F285" i="2" s="1"/>
  <c r="D286" i="2" s="1"/>
  <c r="E286" i="2" l="1"/>
  <c r="F286" i="2" s="1"/>
  <c r="D287" i="2" s="1"/>
  <c r="E287" i="2" l="1"/>
  <c r="F287" i="2" s="1"/>
  <c r="D288" i="2" s="1"/>
  <c r="E288" i="2" l="1"/>
  <c r="F288" i="2" s="1"/>
  <c r="D289" i="2" s="1"/>
  <c r="E289" i="2" l="1"/>
  <c r="F289" i="2" s="1"/>
  <c r="D290" i="2" s="1"/>
  <c r="E290" i="2" l="1"/>
  <c r="F290" i="2" s="1"/>
  <c r="D291" i="2" s="1"/>
  <c r="E291" i="2" l="1"/>
  <c r="F291" i="2" s="1"/>
  <c r="D292" i="2" s="1"/>
  <c r="E292" i="2" l="1"/>
  <c r="F292" i="2" s="1"/>
  <c r="D293" i="2" s="1"/>
  <c r="E293" i="2" l="1"/>
  <c r="F293" i="2" s="1"/>
  <c r="D294" i="2" s="1"/>
  <c r="E294" i="2" l="1"/>
  <c r="F294" i="2" s="1"/>
  <c r="D295" i="2" s="1"/>
  <c r="E295" i="2" l="1"/>
  <c r="F295" i="2" s="1"/>
  <c r="D296" i="2" s="1"/>
  <c r="E296" i="2" l="1"/>
  <c r="F296" i="2" s="1"/>
  <c r="D297" i="2" s="1"/>
  <c r="E297" i="2" l="1"/>
  <c r="F297" i="2" s="1"/>
  <c r="D298" i="2" s="1"/>
  <c r="E298" i="2" l="1"/>
  <c r="F298" i="2" s="1"/>
  <c r="D299" i="2" s="1"/>
  <c r="E299" i="2" l="1"/>
  <c r="F299" i="2" s="1"/>
  <c r="D300" i="2" s="1"/>
  <c r="E300" i="2" l="1"/>
  <c r="F300" i="2" s="1"/>
  <c r="D301" i="2" s="1"/>
  <c r="E301" i="2" l="1"/>
  <c r="F301" i="2" s="1"/>
  <c r="D302" i="2" s="1"/>
  <c r="E302" i="2" l="1"/>
  <c r="F302" i="2" s="1"/>
  <c r="D303" i="2" s="1"/>
  <c r="E303" i="2" l="1"/>
  <c r="F303" i="2" s="1"/>
  <c r="D304" i="2" s="1"/>
  <c r="E304" i="2" l="1"/>
  <c r="F304" i="2" s="1"/>
  <c r="D305" i="2" s="1"/>
  <c r="E305" i="2" l="1"/>
  <c r="F305" i="2" s="1"/>
  <c r="D306" i="2" s="1"/>
  <c r="E306" i="2" l="1"/>
  <c r="F306" i="2" s="1"/>
  <c r="D307" i="2" s="1"/>
  <c r="E307" i="2" l="1"/>
  <c r="F307" i="2" s="1"/>
  <c r="D308" i="2" s="1"/>
  <c r="E308" i="2" l="1"/>
  <c r="F308" i="2" s="1"/>
  <c r="D309" i="2" s="1"/>
  <c r="E309" i="2" l="1"/>
  <c r="F309" i="2" s="1"/>
  <c r="D310" i="2" s="1"/>
  <c r="E310" i="2" l="1"/>
  <c r="F310" i="2" s="1"/>
  <c r="D311" i="2" s="1"/>
  <c r="E311" i="2" l="1"/>
  <c r="F311" i="2" s="1"/>
  <c r="D312" i="2" s="1"/>
  <c r="E312" i="2" l="1"/>
  <c r="F312" i="2" s="1"/>
  <c r="D313" i="2" s="1"/>
  <c r="E313" i="2" l="1"/>
  <c r="F313" i="2" s="1"/>
  <c r="D314" i="2" s="1"/>
  <c r="E314" i="2" l="1"/>
  <c r="F314" i="2" s="1"/>
  <c r="D315" i="2" s="1"/>
  <c r="E315" i="2" l="1"/>
  <c r="F315" i="2" s="1"/>
  <c r="D316" i="2" s="1"/>
  <c r="E316" i="2" l="1"/>
  <c r="F316" i="2" s="1"/>
  <c r="D317" i="2" s="1"/>
  <c r="E317" i="2" l="1"/>
  <c r="F317" i="2"/>
  <c r="D318" i="2" s="1"/>
  <c r="E318" i="2" l="1"/>
  <c r="F318" i="2" s="1"/>
  <c r="D319" i="2" s="1"/>
  <c r="E319" i="2" l="1"/>
  <c r="F319" i="2" s="1"/>
  <c r="D320" i="2" s="1"/>
  <c r="E320" i="2" l="1"/>
  <c r="F320" i="2" s="1"/>
  <c r="D321" i="2" s="1"/>
  <c r="E321" i="2" l="1"/>
  <c r="F321" i="2" s="1"/>
  <c r="D322" i="2" s="1"/>
  <c r="E322" i="2" l="1"/>
  <c r="F322" i="2" s="1"/>
  <c r="D323" i="2" s="1"/>
  <c r="E323" i="2" l="1"/>
  <c r="F323" i="2" s="1"/>
  <c r="D324" i="2" s="1"/>
  <c r="E324" i="2" l="1"/>
  <c r="F324" i="2" s="1"/>
  <c r="D325" i="2" s="1"/>
  <c r="E325" i="2" l="1"/>
  <c r="F325" i="2" s="1"/>
  <c r="D326" i="2" s="1"/>
  <c r="E326" i="2" l="1"/>
  <c r="F326" i="2" s="1"/>
  <c r="D327" i="2" s="1"/>
  <c r="E327" i="2" l="1"/>
  <c r="F327" i="2" s="1"/>
  <c r="D328" i="2" s="1"/>
  <c r="E328" i="2" l="1"/>
  <c r="F328" i="2" s="1"/>
  <c r="D329" i="2" s="1"/>
  <c r="E329" i="2" l="1"/>
  <c r="F329" i="2" s="1"/>
  <c r="D330" i="2" s="1"/>
  <c r="E330" i="2" l="1"/>
  <c r="F330" i="2" s="1"/>
  <c r="D331" i="2" s="1"/>
  <c r="E331" i="2" l="1"/>
  <c r="F331" i="2" s="1"/>
  <c r="G46" i="1"/>
  <c r="G56" i="1" s="1"/>
  <c r="E92" i="5" s="1"/>
  <c r="E39" i="8" s="1"/>
  <c r="G44" i="1"/>
  <c r="G55" i="1" s="1"/>
  <c r="I58" i="1" l="1"/>
  <c r="G94" i="5" s="1"/>
  <c r="E38" i="8"/>
  <c r="D332" i="2"/>
  <c r="E332" i="2" s="1"/>
  <c r="F332" i="2" s="1"/>
  <c r="G45" i="1"/>
  <c r="E85" i="5" s="1"/>
  <c r="E32" i="8" s="1"/>
  <c r="G54" i="1"/>
  <c r="E90" i="5" s="1"/>
  <c r="E37" i="8" s="1"/>
  <c r="G52" i="1"/>
  <c r="E88" i="5" s="1"/>
  <c r="E35" i="8" s="1"/>
  <c r="G57" i="1"/>
  <c r="E93" i="5" s="1"/>
  <c r="E40" i="8" s="1"/>
  <c r="E84" i="5"/>
  <c r="E31" i="8" s="1"/>
  <c r="E86" i="5"/>
  <c r="E33" i="8" s="1"/>
  <c r="G53" i="1"/>
  <c r="E89" i="5" s="1"/>
  <c r="E36" i="8" s="1"/>
  <c r="D333" i="2" l="1"/>
  <c r="E333" i="2" s="1"/>
  <c r="F333" i="2" s="1"/>
  <c r="D334" i="2" s="1"/>
  <c r="E334" i="2" s="1"/>
  <c r="F334" i="2" s="1"/>
  <c r="D335" i="2" s="1"/>
  <c r="E335" i="2" s="1"/>
  <c r="F335" i="2" s="1"/>
  <c r="D336" i="2" s="1"/>
  <c r="E336" i="2" s="1"/>
  <c r="F336" i="2" s="1"/>
  <c r="D337" i="2" s="1"/>
  <c r="E337" i="2" s="1"/>
  <c r="F337" i="2" s="1"/>
  <c r="D338" i="2" s="1"/>
  <c r="E338" i="2" s="1"/>
  <c r="F338" i="2" s="1"/>
  <c r="D339" i="2" s="1"/>
  <c r="E339" i="2" s="1"/>
  <c r="F339" i="2" s="1"/>
  <c r="D340" i="2" s="1"/>
  <c r="E340" i="2" s="1"/>
  <c r="F340" i="2" s="1"/>
  <c r="D341" i="2" s="1"/>
  <c r="E341" i="2" s="1"/>
  <c r="F341" i="2" s="1"/>
  <c r="D342" i="2" l="1"/>
  <c r="E342" i="2" s="1"/>
  <c r="F342" i="2" s="1"/>
  <c r="D343" i="2" s="1"/>
  <c r="E343" i="2" s="1"/>
  <c r="F343" i="2" s="1"/>
  <c r="D344" i="2" l="1"/>
  <c r="E344" i="2" s="1"/>
  <c r="F344" i="2" s="1"/>
  <c r="D345" i="2" l="1"/>
  <c r="E345" i="2" s="1"/>
  <c r="F345" i="2" s="1"/>
  <c r="D346" i="2" s="1"/>
  <c r="E346" i="2" s="1"/>
  <c r="F346" i="2" s="1"/>
  <c r="D347" i="2" l="1"/>
  <c r="E347" i="2" s="1"/>
  <c r="F347" i="2" s="1"/>
  <c r="D348" i="2" l="1"/>
  <c r="E348" i="2" s="1"/>
  <c r="F348" i="2" s="1"/>
  <c r="D349" i="2" l="1"/>
  <c r="E349" i="2" s="1"/>
  <c r="F349" i="2" s="1"/>
  <c r="D350" i="2" s="1"/>
  <c r="E350" i="2" s="1"/>
  <c r="F350" i="2" s="1"/>
  <c r="D351" i="2" s="1"/>
  <c r="E351" i="2" s="1"/>
  <c r="F351" i="2" s="1"/>
  <c r="D352" i="2" s="1"/>
  <c r="E352" i="2" s="1"/>
  <c r="F352" i="2" s="1"/>
  <c r="D353" i="2" s="1"/>
  <c r="E353" i="2" s="1"/>
  <c r="F353" i="2" s="1"/>
  <c r="D354" i="2" s="1"/>
  <c r="E354" i="2" s="1"/>
  <c r="F354" i="2" s="1"/>
  <c r="D355" i="2" s="1"/>
  <c r="E355" i="2" s="1"/>
  <c r="F355" i="2" s="1"/>
  <c r="D356" i="2" s="1"/>
  <c r="E356" i="2" s="1"/>
  <c r="F356" i="2" s="1"/>
  <c r="D357" i="2" s="1"/>
  <c r="E357" i="2" s="1"/>
  <c r="F357" i="2" s="1"/>
  <c r="D358" i="2" s="1"/>
  <c r="E358" i="2" s="1"/>
  <c r="F358" i="2" s="1"/>
  <c r="D359" i="2" s="1"/>
  <c r="E359" i="2" s="1"/>
  <c r="F359" i="2" s="1"/>
  <c r="D360" i="2" s="1"/>
  <c r="E360" i="2" s="1"/>
  <c r="F360" i="2" s="1"/>
  <c r="D361" i="2" s="1"/>
  <c r="E361" i="2" s="1"/>
  <c r="F361" i="2" s="1"/>
  <c r="D362" i="2" l="1"/>
  <c r="E362" i="2" s="1"/>
  <c r="F362" i="2" s="1"/>
  <c r="D363" i="2" s="1"/>
  <c r="E363" i="2" s="1"/>
  <c r="F363" i="2" s="1"/>
  <c r="D364" i="2" s="1"/>
  <c r="E364" i="2" s="1"/>
  <c r="F364" i="2" s="1"/>
  <c r="D365" i="2" s="1"/>
  <c r="E365" i="2" s="1"/>
  <c r="F365" i="2" s="1"/>
  <c r="D366" i="2" s="1"/>
  <c r="E366" i="2" s="1"/>
  <c r="F366" i="2" s="1"/>
  <c r="D367" i="2" s="1"/>
  <c r="E367" i="2" s="1"/>
  <c r="F367" i="2" s="1"/>
  <c r="D368" i="2" s="1"/>
  <c r="E368" i="2" s="1"/>
  <c r="F368" i="2" s="1"/>
  <c r="D369" i="2" s="1"/>
  <c r="E369" i="2" s="1"/>
  <c r="F369" i="2" s="1"/>
  <c r="D370" i="2" l="1"/>
  <c r="E370" i="2" s="1"/>
  <c r="F370" i="2" s="1"/>
  <c r="D371" i="2" s="1"/>
  <c r="E371" i="2" s="1"/>
  <c r="F371" i="2" s="1"/>
  <c r="D372" i="2" s="1"/>
  <c r="E372" i="2" s="1"/>
  <c r="F372" i="2" s="1"/>
  <c r="D373" i="2" s="1"/>
  <c r="E373" i="2" s="1"/>
  <c r="F373" i="2" s="1"/>
  <c r="D374" i="2" s="1"/>
  <c r="E374" i="2" s="1"/>
  <c r="F374" i="2" s="1"/>
  <c r="D375" i="2" s="1"/>
  <c r="E375" i="2" s="1"/>
  <c r="F375" i="2" s="1"/>
  <c r="D376" i="2" s="1"/>
  <c r="E376" i="2" s="1"/>
  <c r="F376" i="2" s="1"/>
  <c r="D377" i="2" s="1"/>
  <c r="E377" i="2" s="1"/>
  <c r="F377" i="2" s="1"/>
  <c r="D378" i="2" l="1"/>
  <c r="E378" i="2" s="1"/>
  <c r="F378" i="2" s="1"/>
  <c r="D379" i="2" s="1"/>
  <c r="E379" i="2" s="1"/>
  <c r="F379" i="2" s="1"/>
  <c r="D380" i="2" s="1"/>
  <c r="E380" i="2" s="1"/>
  <c r="F380" i="2" s="1"/>
  <c r="D381" i="2" s="1"/>
  <c r="E381" i="2" s="1"/>
  <c r="F381" i="2" s="1"/>
  <c r="D382" i="2" s="1"/>
  <c r="E382" i="2" s="1"/>
  <c r="F382" i="2" s="1"/>
  <c r="D383" i="2" s="1"/>
  <c r="E383" i="2" s="1"/>
  <c r="F383" i="2" s="1"/>
  <c r="D384" i="2" s="1"/>
  <c r="E384" i="2" s="1"/>
  <c r="F384" i="2" s="1"/>
  <c r="D385" i="2" s="1"/>
  <c r="E385" i="2" s="1"/>
  <c r="F385" i="2" s="1"/>
  <c r="D386" i="2" l="1"/>
  <c r="E386" i="2" s="1"/>
  <c r="F386" i="2" s="1"/>
  <c r="D387" i="2" s="1"/>
  <c r="E387" i="2" s="1"/>
  <c r="F387" i="2" s="1"/>
  <c r="D388" i="2" s="1"/>
  <c r="E388" i="2" s="1"/>
  <c r="F388" i="2" s="1"/>
  <c r="D389" i="2" s="1"/>
  <c r="E389" i="2" s="1"/>
  <c r="F389" i="2" s="1"/>
  <c r="D390" i="2" s="1"/>
  <c r="E390" i="2" s="1"/>
  <c r="F390" i="2" s="1"/>
  <c r="D391" i="2" s="1"/>
  <c r="E391" i="2" s="1"/>
  <c r="F391"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D60" authorId="0" shapeId="0" xr:uid="{560C1C91-D747-468D-AEA3-4CF32F3D0827}">
      <text>
        <r>
          <rPr>
            <b/>
            <sz val="9"/>
            <color indexed="81"/>
            <rFont val="Tahoma"/>
            <family val="2"/>
          </rPr>
          <t>user:</t>
        </r>
        <r>
          <rPr>
            <sz val="9"/>
            <color indexed="81"/>
            <rFont val="Tahoma"/>
            <family val="2"/>
          </rPr>
          <t xml:space="preserve">
Manually input a  monthly capex allocation OR perform a detailed capex  calculation in the "CAPEX Budget tab</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<sst xmlns="http://schemas.openxmlformats.org/spreadsheetml/2006/main" count="244" uniqueCount="186">
  <si>
    <t xml:space="preserve">Property: </t>
  </si>
  <si>
    <t>Year 1</t>
  </si>
  <si>
    <t>Notes</t>
  </si>
  <si>
    <t>Year 2</t>
  </si>
  <si>
    <t>Year 3</t>
  </si>
  <si>
    <t>Year 4</t>
  </si>
  <si>
    <t>Year 5</t>
  </si>
  <si>
    <t xml:space="preserve">Monthly rent per unit </t>
  </si>
  <si>
    <t xml:space="preserve">Revenue: </t>
  </si>
  <si>
    <t>Annual Rent Increase Assumption</t>
  </si>
  <si>
    <t xml:space="preserve">Total Revenue </t>
  </si>
  <si>
    <t>Property Expenses:</t>
  </si>
  <si>
    <t>Monthly Mortgage Payments:</t>
  </si>
  <si>
    <t>Principle</t>
  </si>
  <si>
    <t>Interest</t>
  </si>
  <si>
    <t>Property Taxes</t>
  </si>
  <si>
    <t>Insurance</t>
  </si>
  <si>
    <t>Vacancy Accrual</t>
  </si>
  <si>
    <t>Annual Cashflow</t>
  </si>
  <si>
    <t>Net Operating Income (NOI)</t>
  </si>
  <si>
    <t>Property Appreciation Assumption ($)</t>
  </si>
  <si>
    <t>Total 5 Year Return with Appreciation Assumption (in $)</t>
  </si>
  <si>
    <t>Partner Capital Injection</t>
  </si>
  <si>
    <t>Property Cost</t>
  </si>
  <si>
    <t>Downpayment</t>
  </si>
  <si>
    <t>deposit</t>
  </si>
  <si>
    <t>appliance</t>
  </si>
  <si>
    <t>Hood Range</t>
  </si>
  <si>
    <t>Smoke Detectors</t>
  </si>
  <si>
    <t>Carbon monoxide</t>
  </si>
  <si>
    <t>land transfer taxes</t>
  </si>
  <si>
    <t xml:space="preserve">Total Investment </t>
  </si>
  <si>
    <t xml:space="preserve">Worrking capital </t>
  </si>
  <si>
    <t xml:space="preserve">Title insurance </t>
  </si>
  <si>
    <t>Total Mortgage</t>
  </si>
  <si>
    <t xml:space="preserve">Mortgage: </t>
  </si>
  <si>
    <t>Term</t>
  </si>
  <si>
    <t>Interest Rate</t>
  </si>
  <si>
    <t xml:space="preserve">Amortization Table: </t>
  </si>
  <si>
    <t xml:space="preserve">Payment </t>
  </si>
  <si>
    <t>Balance</t>
  </si>
  <si>
    <t>Capital Expense</t>
  </si>
  <si>
    <t>Total Replacement Cost</t>
  </si>
  <si>
    <t>Lifespan (years)</t>
  </si>
  <si>
    <t>Cost per Year</t>
  </si>
  <si>
    <t>Cost per Month</t>
  </si>
  <si>
    <t>Roof</t>
  </si>
  <si>
    <t>Water Heater</t>
  </si>
  <si>
    <t>All Appliances</t>
  </si>
  <si>
    <t>Driveway/Parking Lot</t>
  </si>
  <si>
    <t>Flooring</t>
  </si>
  <si>
    <t>Plumbing</t>
  </si>
  <si>
    <t>Windows</t>
  </si>
  <si>
    <t>Paint</t>
  </si>
  <si>
    <t>Structure (foundation, framing)</t>
  </si>
  <si>
    <t>Components (garage door, etc.)</t>
  </si>
  <si>
    <t>Landscaping</t>
  </si>
  <si>
    <t>TOTAL</t>
  </si>
  <si>
    <t>Property Address:</t>
  </si>
  <si>
    <t>Property Purchase Price</t>
  </si>
  <si>
    <t>Property Purchase Price:</t>
  </si>
  <si>
    <t>Best Case Scenario Purchase Price:</t>
  </si>
  <si>
    <t>Likely Case Scenario Purchase Price:</t>
  </si>
  <si>
    <t>Worst Case Scenario Purchase Price:</t>
  </si>
  <si>
    <t>Best Case Scenario</t>
  </si>
  <si>
    <t>Likely Scenario</t>
  </si>
  <si>
    <t>Worst Case Scenario</t>
  </si>
  <si>
    <t>Closing Costs:</t>
  </si>
  <si>
    <t>Land Transfer Taxes:</t>
  </si>
  <si>
    <t>Legal Fees:</t>
  </si>
  <si>
    <t>Title Insurance:</t>
  </si>
  <si>
    <t>Home Inspection:</t>
  </si>
  <si>
    <t>Appraisal Fee:</t>
  </si>
  <si>
    <t>Purchase of Appliances:</t>
  </si>
  <si>
    <t>Renovation Cost:</t>
  </si>
  <si>
    <t>Other (Please Specify):</t>
  </si>
  <si>
    <t>Unit #1</t>
  </si>
  <si>
    <t>Unit #2</t>
  </si>
  <si>
    <t>Unit #3</t>
  </si>
  <si>
    <t>Unit #4</t>
  </si>
  <si>
    <t>Unit #5</t>
  </si>
  <si>
    <t>Unit #6</t>
  </si>
  <si>
    <t xml:space="preserve">Annual % Rent Increase Assumption: </t>
  </si>
  <si>
    <t xml:space="preserve">Regular Maintenance </t>
  </si>
  <si>
    <t>Utilities:</t>
  </si>
  <si>
    <t>Water:</t>
  </si>
  <si>
    <t>Gas:</t>
  </si>
  <si>
    <t>Electricity:</t>
  </si>
  <si>
    <t>Property Management Fees</t>
  </si>
  <si>
    <t>Vacancy</t>
  </si>
  <si>
    <t>Other Cost Please Specify</t>
  </si>
  <si>
    <t>Annual Expense % Inflation Assumption:</t>
  </si>
  <si>
    <t>Property Appreciation Assumption:</t>
  </si>
  <si>
    <t>Annual Property Appreciation Assumption:</t>
  </si>
  <si>
    <t>5 Year Projection:</t>
  </si>
  <si>
    <t>Total Revenue</t>
  </si>
  <si>
    <t>Cash on Cash Return (%)</t>
  </si>
  <si>
    <t>Select a Scenario to Run in Model:</t>
  </si>
  <si>
    <t>Years</t>
  </si>
  <si>
    <t xml:space="preserve">Mortgage Amortization (Year): </t>
  </si>
  <si>
    <t>Interest Rate on Mortgage(%):</t>
  </si>
  <si>
    <t>Notes and Tips</t>
  </si>
  <si>
    <t>Closing Cost and Cost to Get Property Ready for Occupancy:</t>
  </si>
  <si>
    <t>Total Monthly Revenue</t>
  </si>
  <si>
    <t>Total Expenses</t>
  </si>
  <si>
    <t>Inflation Assumption:</t>
  </si>
  <si>
    <t xml:space="preserve">Other Utilities: </t>
  </si>
  <si>
    <t>Water Heater Rental:</t>
  </si>
  <si>
    <t>Capital Expenditure  Budget</t>
  </si>
  <si>
    <t>Furnance</t>
  </si>
  <si>
    <t xml:space="preserve">Air Conditioner </t>
  </si>
  <si>
    <t>Bathroom Fixtures (Showers, Vanities, Toliets etc.)</t>
  </si>
  <si>
    <t>Electrical</t>
  </si>
  <si>
    <t xml:space="preserve">Other Please Specify </t>
  </si>
  <si>
    <t>Kitchen Cabinets/Counters</t>
  </si>
  <si>
    <t xml:space="preserve">Capital Expenditure </t>
  </si>
  <si>
    <t>Down Payment %</t>
  </si>
  <si>
    <t>Down Payment</t>
  </si>
  <si>
    <t>Total Investment Required</t>
  </si>
  <si>
    <t xml:space="preserve">Interest Rate Financed at </t>
  </si>
  <si>
    <t>Monthly Mortgage Payment (Principle &amp; Interest)</t>
  </si>
  <si>
    <t xml:space="preserve">INVESTMENT SUMMARY </t>
  </si>
  <si>
    <t>PROPERTY INVESTMENT PROPOSAL</t>
  </si>
  <si>
    <t xml:space="preserve">Annually </t>
  </si>
  <si>
    <t xml:space="preserve">Monthly </t>
  </si>
  <si>
    <t>Mortgage Start Date</t>
  </si>
  <si>
    <t>MORTGAGE ANALYSIS</t>
  </si>
  <si>
    <t>Less Down Payment</t>
  </si>
  <si>
    <t>Annual Appreciation % Assumption</t>
  </si>
  <si>
    <t>Total Investment (Down Payment and Closing Costs and Start up Costs)</t>
  </si>
  <si>
    <t>Capitalization Rate (Cap Rate)</t>
  </si>
  <si>
    <t>Capitalization Rate (Including all closing costs)</t>
  </si>
  <si>
    <t>Property Details:</t>
  </si>
  <si>
    <t>Monthly Expenses:</t>
  </si>
  <si>
    <t>Revenue:</t>
  </si>
  <si>
    <t xml:space="preserve">Property Expense Details </t>
  </si>
  <si>
    <t>Total Investment</t>
  </si>
  <si>
    <t xml:space="preserve">Monthly Mortgage Payment </t>
  </si>
  <si>
    <t>INSERT PROPERTY IMAGE HERE</t>
  </si>
  <si>
    <t>CAPITAL EXPENITURE BUDGET</t>
  </si>
  <si>
    <t xml:space="preserve">5 YEAR PROPERTY INCOME STATEMENT </t>
  </si>
  <si>
    <t>Estimated Monthly Rent by Unit:</t>
  </si>
  <si>
    <r>
      <t xml:space="preserve">Legal fees are generally range from </t>
    </r>
    <r>
      <rPr>
        <b/>
        <i/>
        <u/>
        <sz val="11"/>
        <color rgb="FFFF0000"/>
        <rFont val="Arial"/>
        <family val="2"/>
      </rPr>
      <t>$1000-$2000</t>
    </r>
    <r>
      <rPr>
        <i/>
        <sz val="11"/>
        <color rgb="FFFF0000"/>
        <rFont val="Arial"/>
        <family val="2"/>
      </rPr>
      <t>; However, may fluctuate based on complexity of the deal</t>
    </r>
  </si>
  <si>
    <t xml:space="preserve">Insert estimate of appliance costs if appliances do not come with the home and they are required to be purchased to rent out the property </t>
  </si>
  <si>
    <r>
      <t xml:space="preserve">Home inspections can range from </t>
    </r>
    <r>
      <rPr>
        <b/>
        <i/>
        <u/>
        <sz val="11"/>
        <color rgb="FFFF0000"/>
        <rFont val="Arial"/>
        <family val="2"/>
      </rPr>
      <t>$350 to $550</t>
    </r>
    <r>
      <rPr>
        <i/>
        <sz val="11"/>
        <color rgb="FFFF0000"/>
        <rFont val="Arial"/>
        <family val="2"/>
      </rPr>
      <t xml:space="preserve"> for a Single family home or duplex</t>
    </r>
  </si>
  <si>
    <t xml:space="preserve">Enter 0 if no 2nd unit </t>
  </si>
  <si>
    <t xml:space="preserve">Enter 0 if no 3rd unit </t>
  </si>
  <si>
    <t xml:space="preserve">Enter 0 if no 4th unit </t>
  </si>
  <si>
    <t xml:space="preserve">Enter 0 if no 5th unit </t>
  </si>
  <si>
    <t xml:space="preserve">Enter 0 if no 6th unit </t>
  </si>
  <si>
    <t>Monthly expense</t>
  </si>
  <si>
    <t>What % will the property appreciate each year?</t>
  </si>
  <si>
    <t xml:space="preserve">FINAL RESULTS/INVESTMENT SUMMARY </t>
  </si>
  <si>
    <t>Return on Investment (ROI) ($) (Assuming NO Appreciation)</t>
  </si>
  <si>
    <t>This line is budgeting for Major repairs/replacements  needed over the life of the property. Refer to "Cap Ex Budget" tab where detail Capex budget can be made for life of investment or a standard 4%-8% of revenue figure can be used</t>
  </si>
  <si>
    <t>This line if for regular upkeep and day to day maintenance of the property the Capital expenditure line if used for major repairs and replacements (example furnace repair, patching dry wall, appliance repairs, leaky sink). Standard 5% or revenue assumption can be applied.</t>
  </si>
  <si>
    <t>(If Expense is an Annual expense divide the Expense by 12 months. Example $1,200/Year property Tax would be $100/month).</t>
  </si>
  <si>
    <t xml:space="preserve">Instructions </t>
  </si>
  <si>
    <t>3) Once all inputs are entered all other reports in the workbook will Automatically Generate. At the bottom of the "Model Inputs" tab the "FINAL RESULTS/INVESTMENT SUMMARY" section will generate key metrics indicating if the investment will be profitable or not.</t>
  </si>
  <si>
    <r>
      <t xml:space="preserve">1) All inputs to the model should be inputted into the "Model Inputs" and "Cap Ex Budget" Tab (Coloured in </t>
    </r>
    <r>
      <rPr>
        <b/>
        <u/>
        <sz val="11"/>
        <color rgb="FFFFC000"/>
        <rFont val="Arial"/>
        <family val="2"/>
      </rPr>
      <t>Orange</t>
    </r>
    <r>
      <rPr>
        <b/>
        <sz val="11"/>
        <color rgb="FF000000"/>
        <rFont val="Arial"/>
        <family val="2"/>
      </rPr>
      <t>)</t>
    </r>
  </si>
  <si>
    <t>User Instructions:</t>
  </si>
  <si>
    <t>4) Reports generated are as follows:</t>
  </si>
  <si>
    <t>Printing Instructions:</t>
  </si>
  <si>
    <t xml:space="preserve">A) Cover Page - Provides a cover to the investment report. User can insert an image of the property here to create professional report </t>
  </si>
  <si>
    <t xml:space="preserve">B) Investment Summary - Provides a summary of the key cash flow and return on investment (ROI) metrics to evaluate the profitability of the investment </t>
  </si>
  <si>
    <t xml:space="preserve">C) Income Statement - Provides a 5 year proforma income statement for the investment along with profitability metrics </t>
  </si>
  <si>
    <t>D) Capex Budget - Provides a summary of the capital expenditures needed over the life of the investment and the life/cost of each capex item</t>
  </si>
  <si>
    <t>E) Mortgage Tables - Provides and mortgage amortization table and total initial investment calculation</t>
  </si>
  <si>
    <t>1) Select CTL+ select the following tabs:</t>
  </si>
  <si>
    <t>A) Cover Page</t>
  </si>
  <si>
    <t>B) Investment Summary</t>
  </si>
  <si>
    <t>C) Income Statement</t>
  </si>
  <si>
    <t>D) Capex Budget</t>
  </si>
  <si>
    <t>E) Mortgage Tables</t>
  </si>
  <si>
    <t>2) Once tabs are selected push CTL+P to print the full investment report on paper or to PDF</t>
  </si>
  <si>
    <r>
      <t xml:space="preserve">2) Cells where user in user is required to type an input in the </t>
    </r>
    <r>
      <rPr>
        <b/>
        <u/>
        <sz val="11"/>
        <color rgb="FFFFC000"/>
        <rFont val="Arial"/>
        <family val="2"/>
      </rPr>
      <t>Orange</t>
    </r>
    <r>
      <rPr>
        <b/>
        <sz val="11"/>
        <color rgb="FF000000"/>
        <rFont val="Arial"/>
        <family val="2"/>
      </rPr>
      <t xml:space="preserve"> tab are highlighted in </t>
    </r>
    <r>
      <rPr>
        <b/>
        <sz val="11"/>
        <color rgb="FF00B0F0"/>
        <rFont val="Arial"/>
        <family val="2"/>
      </rPr>
      <t xml:space="preserve">light blue </t>
    </r>
  </si>
  <si>
    <t xml:space="preserve">Some jurisdictions charge land transfer taxes paid when purchasing a property. A calculator for your Jurisdiction can likely be found via a google search </t>
  </si>
  <si>
    <t>Appraisal fees can range from $300 to $550 for a Single family home or duplex</t>
  </si>
  <si>
    <t xml:space="preserve">Insert estimate of any renovations required too get the property ready to rent </t>
  </si>
  <si>
    <t>Rent increases may be limited if your jurisdiction is rent controlled. Rent increases will be prescribed by the government in these situations.</t>
  </si>
  <si>
    <t>Return on Investment Metrics:</t>
  </si>
  <si>
    <t>How much will vacancy cost you as a result of regular turnover of units? (Usually around 3% to 5% or higher depending on market)</t>
  </si>
  <si>
    <t>CASH REQUIRED FOR PURCHASE</t>
  </si>
  <si>
    <r>
      <t>Return on Investment(ROI) ($) (</t>
    </r>
    <r>
      <rPr>
        <b/>
        <u/>
        <sz val="11"/>
        <color rgb="FFFF0000"/>
        <rFont val="Calibri"/>
        <family val="2"/>
      </rPr>
      <t>WITH</t>
    </r>
    <r>
      <rPr>
        <b/>
        <sz val="11"/>
        <color rgb="FF000000"/>
        <rFont val="Calibri"/>
        <family val="2"/>
      </rPr>
      <t xml:space="preserve"> appreciation assumption)</t>
    </r>
  </si>
  <si>
    <r>
      <t>Return on Investment (ROI) (%) (</t>
    </r>
    <r>
      <rPr>
        <b/>
        <u/>
        <sz val="11"/>
        <color rgb="FFFF0000"/>
        <rFont val="Calibri"/>
        <family val="2"/>
      </rPr>
      <t>WITH</t>
    </r>
    <r>
      <rPr>
        <b/>
        <sz val="11"/>
        <color rgb="FF000000"/>
        <rFont val="Calibri"/>
        <family val="2"/>
      </rPr>
      <t xml:space="preserve"> Appreciation Assumption)</t>
    </r>
  </si>
  <si>
    <t>Return on Investment (ROI) (%) (Assuming NO Appreciation)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</si>
</sst>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6" formatCode="&quot;$&quot;#,##0_);[Red]\(&quot;$&quot;#,##0\)"/>
    <numFmt numFmtId="8" formatCode="&quot;$&quot;#,##0.00_);[Red]\(&quot;$&quot;#,##0.00\)"/>
    <numFmt numFmtId="44" formatCode="_(&quot;$&quot;* #,##0.00_);_(&quot;$&quot;* \(#,##0.00\);_(&quot;$&quot;* &quot;-&quot;??_);_(@_)"/>
    <numFmt numFmtId="164" formatCode="0.0%"/>
    <numFmt numFmtId="165" formatCode="0.0000%"/>
    <numFmt numFmtId="166" formatCode="_(&quot;$&quot;* #,##0_);_(&quot;$&quot;* \(#,##0\);_(&quot;$&quot;* &quot;-&quot;??_);_(@_)"/>
    <numFmt numFmtId="167" formatCode="[$-409]mmmm\ d\,\ yyyy;@"/>
  </numFmts>
  <fonts count="49">
    <font>
      <sz val="11"/>
      <color rgb="FF000000"/>
      <name val="Arial"/>
    </font>
    <font>
      <sz val="11"/>
      <color theme="1"/>
      <name val="Calibri"/>
      <family val="2"/>
      <scheme val="minor"/>
    </font>
    <font>
      <b/>
      <sz val="11"/>
      <color rgb="FF000000"/>
      <name val="Calibri"/>
      <family val="2"/>
    </font>
    <font>
      <u/>
      <sz val="11"/>
      <color rgb="FF0563C1"/>
      <name val="Calibri"/>
      <family val="2"/>
    </font>
    <font>
      <sz val="8"/>
      <color rgb="FF000000"/>
      <name val="Lucida Sans"/>
      <family val="2"/>
    </font>
    <font>
      <sz val="11"/>
      <color rgb="FF000000"/>
      <name val="Calibri"/>
      <family val="2"/>
    </font>
    <font>
      <b/>
      <i/>
      <sz val="11"/>
      <color rgb="FFFF0000"/>
      <name val="Calibri"/>
      <family val="2"/>
    </font>
    <font>
      <sz val="12"/>
      <color rgb="FF000000"/>
      <name val="Arial"/>
      <family val="2"/>
    </font>
    <font>
      <b/>
      <sz val="11"/>
      <color rgb="FFFF0000"/>
      <name val="Calibri"/>
      <family val="2"/>
    </font>
    <font>
      <sz val="11"/>
      <name val="Arial"/>
      <family val="2"/>
    </font>
    <font>
      <i/>
      <sz val="11"/>
      <color rgb="FFFF0000"/>
      <name val="Calibri"/>
      <family val="2"/>
    </font>
    <font>
      <i/>
      <sz val="16"/>
      <color rgb="FF111111"/>
      <name val="Katex_math"/>
    </font>
    <font>
      <b/>
      <u/>
      <sz val="11"/>
      <color rgb="FFFF0000"/>
      <name val="Calibri"/>
      <family val="2"/>
    </font>
    <font>
      <sz val="11"/>
      <color rgb="FF000000"/>
      <name val="Arial"/>
      <family val="2"/>
    </font>
    <font>
      <b/>
      <sz val="11"/>
      <color rgb="FF000000"/>
      <name val="Arial"/>
      <family val="2"/>
    </font>
    <font>
      <sz val="11"/>
      <color rgb="FF000000"/>
      <name val="Arial"/>
      <family val="2"/>
    </font>
    <font>
      <b/>
      <sz val="11"/>
      <color rgb="FF000000"/>
      <name val="Calibri"/>
      <family val="2"/>
    </font>
    <font>
      <b/>
      <u/>
      <sz val="11"/>
      <color rgb="FF000000"/>
      <name val="Arial"/>
      <family val="2"/>
    </font>
    <font>
      <b/>
      <sz val="14"/>
      <color rgb="FF000000"/>
      <name val="Calibri"/>
      <family val="2"/>
    </font>
    <font>
      <b/>
      <sz val="14"/>
      <color rgb="FFFF0000"/>
      <name val="Calibri"/>
      <family val="2"/>
    </font>
    <font>
      <b/>
      <sz val="11"/>
      <color rgb="FFFF0000"/>
      <name val="Arial"/>
      <family val="2"/>
    </font>
    <font>
      <b/>
      <sz val="16"/>
      <color rgb="FF002060"/>
      <name val="Arial"/>
      <family val="2"/>
    </font>
    <font>
      <u/>
      <sz val="11"/>
      <color theme="10"/>
      <name val="Calibri"/>
      <family val="2"/>
      <scheme val="minor"/>
    </font>
    <font>
      <sz val="10"/>
      <color rgb="FF000000"/>
      <name val="Arial"/>
      <family val="2"/>
    </font>
    <font>
      <b/>
      <sz val="12"/>
      <color rgb="FF000000"/>
      <name val="Arial"/>
      <family val="2"/>
    </font>
    <font>
      <b/>
      <sz val="18"/>
      <color rgb="FFFF0000"/>
      <name val="Arial"/>
      <family val="2"/>
    </font>
    <font>
      <b/>
      <sz val="20"/>
      <color rgb="FF000000"/>
      <name val="Calibri"/>
      <family val="2"/>
    </font>
    <font>
      <b/>
      <sz val="22"/>
      <color rgb="FF000000"/>
      <name val="Calibri"/>
      <family val="2"/>
    </font>
    <font>
      <b/>
      <sz val="12"/>
      <color rgb="FF000000"/>
      <name val="Calibri"/>
      <family val="2"/>
    </font>
    <font>
      <b/>
      <sz val="16"/>
      <color rgb="FF000000"/>
      <name val="Calibri"/>
      <family val="2"/>
    </font>
    <font>
      <b/>
      <sz val="18"/>
      <color rgb="FF002060"/>
      <name val="Calibri"/>
      <family val="2"/>
    </font>
    <font>
      <b/>
      <sz val="11"/>
      <color rgb="FF002060"/>
      <name val="Calibri"/>
      <family val="2"/>
    </font>
    <font>
      <b/>
      <sz val="18"/>
      <color rgb="FF002060"/>
      <name val="Arial"/>
      <family val="2"/>
    </font>
    <font>
      <sz val="11"/>
      <color rgb="FF000000"/>
      <name val="Times New Roman"/>
      <family val="1"/>
    </font>
    <font>
      <b/>
      <sz val="26"/>
      <color rgb="FF000000"/>
      <name val="Times New Roman"/>
      <family val="1"/>
    </font>
    <font>
      <b/>
      <sz val="24"/>
      <color rgb="FF002060"/>
      <name val="Times New Roman"/>
      <family val="1"/>
    </font>
    <font>
      <sz val="11"/>
      <color rgb="FFFF0000"/>
      <name val="Arial"/>
      <family val="2"/>
    </font>
    <font>
      <sz val="72"/>
      <color rgb="FFFF0000"/>
      <name val="Arial"/>
      <family val="2"/>
    </font>
    <font>
      <b/>
      <sz val="36"/>
      <color rgb="FFFF0000"/>
      <name val="Arial"/>
      <family val="2"/>
    </font>
    <font>
      <b/>
      <sz val="20"/>
      <color rgb="FF002060"/>
      <name val="Arial"/>
      <family val="2"/>
    </font>
    <font>
      <b/>
      <sz val="22"/>
      <color rgb="FF002060"/>
      <name val="Arial"/>
      <family val="2"/>
    </font>
    <font>
      <i/>
      <sz val="11"/>
      <color rgb="FFFF0000"/>
      <name val="Arial"/>
      <family val="2"/>
    </font>
    <font>
      <b/>
      <i/>
      <sz val="11"/>
      <color rgb="FFFF0000"/>
      <name val="Arial"/>
      <family val="2"/>
    </font>
    <font>
      <b/>
      <i/>
      <u/>
      <sz val="11"/>
      <color rgb="FFFF0000"/>
      <name val="Arial"/>
      <family val="2"/>
    </font>
    <font>
      <b/>
      <u/>
      <sz val="11"/>
      <color rgb="FFFFC000"/>
      <name val="Arial"/>
      <family val="2"/>
    </font>
    <font>
      <b/>
      <sz val="11"/>
      <color rgb="FF00B0F0"/>
      <name val="Arial"/>
      <family val="2"/>
    </font>
    <font>
      <b/>
      <sz val="22"/>
      <color rgb="FF000000"/>
      <name val="Arial"/>
      <family val="2"/>
    </font>
    <font>
      <sz val="9"/>
      <color indexed="81"/>
      <name val="Tahoma"/>
      <family val="2"/>
    </font>
    <font>
      <b/>
      <sz val="9"/>
      <color indexed="81"/>
      <name val="Tahoma"/>
      <family val="2"/>
    </font>
  </fonts>
  <fills count="33">
    <fill>
      <patternFill patternType="none"/>
    </fill>
    <fill>
      <patternFill patternType="gray125"/>
    </fill>
    <fill>
      <patternFill patternType="solid">
        <fgColor rgb="FFC5E0B3"/>
        <bgColor rgb="FFC5E0B3"/>
      </patternFill>
    </fill>
    <fill>
      <patternFill patternType="solid">
        <fgColor rgb="FFD8D8D8"/>
        <bgColor rgb="FFD8D8D8"/>
      </patternFill>
    </fill>
    <fill>
      <patternFill patternType="solid">
        <fgColor rgb="FFFFFFFF"/>
        <bgColor rgb="FFFFFFFF"/>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2" tint="-4.9989318521683403E-2"/>
        <bgColor indexed="64"/>
      </patternFill>
    </fill>
    <fill>
      <patternFill patternType="solid">
        <fgColor theme="5" tint="0.79998168889431442"/>
        <bgColor indexed="64"/>
      </patternFill>
    </fill>
    <fill>
      <patternFill patternType="solid">
        <fgColor theme="0" tint="-0.14999847407452621"/>
        <bgColor rgb="FFBDD6EE"/>
      </patternFill>
    </fill>
    <fill>
      <patternFill patternType="solid">
        <fgColor theme="0" tint="-0.14999847407452621"/>
        <bgColor rgb="FFDEEAF6"/>
      </patternFill>
    </fill>
    <fill>
      <patternFill patternType="solid">
        <fgColor theme="4" tint="0.79998168889431442"/>
        <bgColor indexed="64"/>
      </patternFill>
    </fill>
    <fill>
      <patternFill patternType="solid">
        <fgColor theme="2"/>
        <bgColor rgb="FFFFFFFF"/>
      </patternFill>
    </fill>
    <fill>
      <patternFill patternType="solid">
        <fgColor theme="2"/>
        <bgColor indexed="64"/>
      </patternFill>
    </fill>
    <fill>
      <patternFill patternType="solid">
        <fgColor theme="8" tint="0.79998168889431442"/>
        <bgColor indexed="64"/>
      </patternFill>
    </fill>
    <fill>
      <patternFill patternType="solid">
        <fgColor theme="0"/>
        <bgColor indexed="64"/>
      </patternFill>
    </fill>
    <fill>
      <patternFill patternType="solid">
        <fgColor rgb="FF0070C0"/>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2" tint="-0.249977111117893"/>
        <bgColor indexed="64"/>
      </patternFill>
    </fill>
    <fill>
      <patternFill patternType="solid">
        <fgColor theme="0" tint="-0.249977111117893"/>
        <bgColor indexed="64"/>
      </patternFill>
    </fill>
    <fill>
      <patternFill patternType="solid">
        <fgColor theme="0" tint="-0.249977111117893"/>
        <bgColor rgb="FFBDD6EE"/>
      </patternFill>
    </fill>
    <fill>
      <patternFill patternType="solid">
        <fgColor theme="2" tint="-0.14999847407452621"/>
        <bgColor indexed="64"/>
      </patternFill>
    </fill>
    <fill>
      <patternFill patternType="solid">
        <fgColor theme="2" tint="-0.14999847407452621"/>
        <bgColor rgb="FFFFC000"/>
      </patternFill>
    </fill>
    <fill>
      <patternFill patternType="solid">
        <fgColor theme="2" tint="-4.9989318521683403E-2"/>
        <bgColor rgb="FFD9E2F3"/>
      </patternFill>
    </fill>
    <fill>
      <patternFill patternType="solid">
        <fgColor theme="0" tint="-0.249977111117893"/>
        <bgColor rgb="FFFFFF00"/>
      </patternFill>
    </fill>
    <fill>
      <patternFill patternType="solid">
        <fgColor theme="6" tint="0.59999389629810485"/>
        <bgColor rgb="FFFFC000"/>
      </patternFill>
    </fill>
    <fill>
      <patternFill patternType="solid">
        <fgColor theme="0" tint="-0.249977111117893"/>
        <bgColor rgb="FFF4B083"/>
      </patternFill>
    </fill>
    <fill>
      <patternFill patternType="solid">
        <fgColor theme="0" tint="-0.249977111117893"/>
        <bgColor rgb="FFD9E2F3"/>
      </patternFill>
    </fill>
    <fill>
      <patternFill patternType="solid">
        <fgColor theme="0" tint="-0.249977111117893"/>
        <bgColor rgb="FFFFD965"/>
      </patternFill>
    </fill>
    <fill>
      <patternFill patternType="solid">
        <fgColor theme="4" tint="0.79998168889431442"/>
        <bgColor rgb="FFFFFFFF"/>
      </patternFill>
    </fill>
    <fill>
      <patternFill patternType="solid">
        <fgColor rgb="FFFFFF00"/>
        <bgColor indexed="64"/>
      </patternFill>
    </fill>
  </fills>
  <borders count="62">
    <border>
      <left/>
      <right/>
      <top/>
      <bottom/>
      <diagonal/>
    </border>
    <border>
      <left style="medium">
        <color rgb="FF000000"/>
      </left>
      <right style="medium">
        <color rgb="FF000000"/>
      </right>
      <top style="medium">
        <color rgb="FF000000"/>
      </top>
      <bottom style="medium">
        <color rgb="FF000000"/>
      </bottom>
      <diagonal/>
    </border>
    <border>
      <left/>
      <right style="medium">
        <color rgb="FFDFDFDF"/>
      </right>
      <top/>
      <bottom style="medium">
        <color rgb="FFDFDFDF"/>
      </bottom>
      <diagonal/>
    </border>
    <border>
      <left/>
      <right/>
      <top/>
      <bottom style="medium">
        <color rgb="FFDFDFDF"/>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top/>
      <bottom style="thin">
        <color rgb="FF000000"/>
      </bottom>
      <diagonal/>
    </border>
    <border>
      <left/>
      <right/>
      <top/>
      <bottom style="medium">
        <color rgb="FF000000"/>
      </bottom>
      <diagonal/>
    </border>
    <border>
      <left/>
      <right/>
      <top/>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right/>
      <top style="thin">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right/>
      <top style="medium">
        <color rgb="FF000000"/>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medium">
        <color indexed="64"/>
      </bottom>
      <diagonal/>
    </border>
    <border>
      <left/>
      <right/>
      <top/>
      <bottom style="medium">
        <color indexed="64"/>
      </bottom>
      <diagonal/>
    </border>
    <border>
      <left/>
      <right style="medium">
        <color indexed="64"/>
      </right>
      <top style="medium">
        <color indexed="64"/>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bottom/>
      <diagonal/>
    </border>
    <border>
      <left style="medium">
        <color indexed="64"/>
      </left>
      <right/>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diagonal/>
    </border>
    <border>
      <left style="medium">
        <color rgb="FF000000"/>
      </left>
      <right/>
      <top style="medium">
        <color indexed="64"/>
      </top>
      <bottom style="medium">
        <color indexed="64"/>
      </bottom>
      <diagonal/>
    </border>
    <border>
      <left style="medium">
        <color indexed="64"/>
      </left>
      <right style="medium">
        <color indexed="64"/>
      </right>
      <top/>
      <bottom/>
      <diagonal/>
    </border>
    <border>
      <left style="medium">
        <color rgb="FF000000"/>
      </left>
      <right style="medium">
        <color indexed="64"/>
      </right>
      <top style="medium">
        <color indexed="64"/>
      </top>
      <bottom style="medium">
        <color indexed="64"/>
      </bottom>
      <diagonal/>
    </border>
    <border>
      <left/>
      <right/>
      <top style="thin">
        <color rgb="FF000000"/>
      </top>
      <bottom style="medium">
        <color indexed="64"/>
      </bottom>
      <diagonal/>
    </border>
    <border>
      <left style="thin">
        <color indexed="64"/>
      </left>
      <right/>
      <top style="thin">
        <color indexed="64"/>
      </top>
      <bottom style="thin">
        <color indexed="64"/>
      </bottom>
      <diagonal/>
    </border>
    <border>
      <left style="medium">
        <color indexed="64"/>
      </left>
      <right/>
      <top style="medium">
        <color rgb="FF000000"/>
      </top>
      <bottom style="medium">
        <color rgb="FF000000"/>
      </bottom>
      <diagonal/>
    </border>
    <border>
      <left/>
      <right style="medium">
        <color indexed="64"/>
      </right>
      <top style="medium">
        <color rgb="FF000000"/>
      </top>
      <bottom/>
      <diagonal/>
    </border>
    <border>
      <left/>
      <right/>
      <top style="medium">
        <color rgb="FF000000"/>
      </top>
      <bottom style="thin">
        <color indexed="64"/>
      </bottom>
      <diagonal/>
    </border>
  </borders>
  <cellStyleXfs count="8">
    <xf numFmtId="0" fontId="0" fillId="0" borderId="0"/>
    <xf numFmtId="44" fontId="13" fillId="0" borderId="0" applyFont="0" applyFill="0" applyBorder="0" applyAlignment="0" applyProtection="0"/>
    <xf numFmtId="9" fontId="13" fillId="0" borderId="0" applyFont="0" applyFill="0" applyBorder="0" applyAlignment="0" applyProtection="0"/>
    <xf numFmtId="0" fontId="1" fillId="0" borderId="8"/>
    <xf numFmtId="44" fontId="1" fillId="0" borderId="8" applyFont="0" applyFill="0" applyBorder="0" applyAlignment="0" applyProtection="0"/>
    <xf numFmtId="9" fontId="1" fillId="0" borderId="8" applyFont="0" applyFill="0" applyBorder="0" applyAlignment="0" applyProtection="0"/>
    <xf numFmtId="0" fontId="22" fillId="0" borderId="8" applyNumberFormat="0" applyFill="0" applyBorder="0" applyAlignment="0" applyProtection="0"/>
    <xf numFmtId="0" fontId="23" fillId="0" borderId="8"/>
  </cellStyleXfs>
  <cellXfs count="329">
    <xf numFmtId="0" fontId="0" fillId="0" borderId="0" xfId="0" applyFont="1" applyAlignment="1"/>
    <xf numFmtId="0" fontId="2" fillId="0" borderId="0" xfId="0" applyFont="1"/>
    <xf numFmtId="44" fontId="2" fillId="0" borderId="0" xfId="0" applyNumberFormat="1" applyFont="1"/>
    <xf numFmtId="0" fontId="4" fillId="0" borderId="2" xfId="0" applyFont="1" applyBorder="1" applyAlignment="1">
      <alignment horizontal="center" vertical="center"/>
    </xf>
    <xf numFmtId="8" fontId="4" fillId="0" borderId="2" xfId="0" applyNumberFormat="1"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5" fillId="0" borderId="0" xfId="0" applyFont="1"/>
    <xf numFmtId="3" fontId="7" fillId="0" borderId="0" xfId="0" applyNumberFormat="1" applyFont="1"/>
    <xf numFmtId="10" fontId="5" fillId="0" borderId="0" xfId="0" applyNumberFormat="1" applyFont="1"/>
    <xf numFmtId="44" fontId="5" fillId="0" borderId="0" xfId="0" applyNumberFormat="1" applyFont="1"/>
    <xf numFmtId="0" fontId="5" fillId="0" borderId="11" xfId="0" applyFont="1" applyBorder="1"/>
    <xf numFmtId="0" fontId="5" fillId="0" borderId="12" xfId="0" applyFont="1" applyBorder="1"/>
    <xf numFmtId="44" fontId="5" fillId="0" borderId="12" xfId="0" applyNumberFormat="1" applyFont="1" applyBorder="1"/>
    <xf numFmtId="44" fontId="2" fillId="0" borderId="12" xfId="0" applyNumberFormat="1" applyFont="1" applyBorder="1"/>
    <xf numFmtId="0" fontId="5" fillId="0" borderId="14" xfId="0" applyFont="1" applyBorder="1"/>
    <xf numFmtId="0" fontId="5" fillId="0" borderId="15" xfId="0" applyFont="1" applyBorder="1"/>
    <xf numFmtId="8" fontId="5" fillId="0" borderId="0" xfId="0" applyNumberFormat="1" applyFont="1"/>
    <xf numFmtId="0" fontId="15" fillId="0" borderId="0" xfId="0" applyFont="1" applyAlignment="1"/>
    <xf numFmtId="0" fontId="14" fillId="0" borderId="8" xfId="0" applyFont="1" applyFill="1" applyBorder="1" applyAlignment="1">
      <alignment horizontal="right"/>
    </xf>
    <xf numFmtId="0" fontId="0" fillId="0" borderId="8" xfId="0" applyFont="1" applyBorder="1" applyAlignment="1"/>
    <xf numFmtId="0" fontId="14" fillId="9" borderId="18" xfId="0" applyFont="1" applyFill="1" applyBorder="1" applyAlignment="1"/>
    <xf numFmtId="0" fontId="14" fillId="7" borderId="28" xfId="0" applyFont="1" applyFill="1" applyBorder="1" applyAlignment="1">
      <alignment horizontal="center"/>
    </xf>
    <xf numFmtId="44" fontId="14" fillId="7" borderId="29" xfId="0" applyNumberFormat="1" applyFont="1" applyFill="1" applyBorder="1" applyAlignment="1">
      <alignment horizontal="center"/>
    </xf>
    <xf numFmtId="44" fontId="14" fillId="7" borderId="30" xfId="0" applyNumberFormat="1" applyFont="1" applyFill="1" applyBorder="1" applyAlignment="1">
      <alignment horizontal="center"/>
    </xf>
    <xf numFmtId="0" fontId="16" fillId="10" borderId="31" xfId="0" applyFont="1" applyFill="1" applyBorder="1"/>
    <xf numFmtId="44" fontId="2" fillId="10" borderId="17" xfId="0" applyNumberFormat="1" applyFont="1" applyFill="1" applyBorder="1" applyAlignment="1"/>
    <xf numFmtId="9" fontId="2" fillId="11" borderId="1" xfId="0" applyNumberFormat="1" applyFont="1" applyFill="1" applyBorder="1"/>
    <xf numFmtId="6" fontId="18" fillId="4" borderId="19" xfId="0" applyNumberFormat="1" applyFont="1" applyFill="1" applyBorder="1" applyAlignment="1">
      <alignment vertical="center" wrapText="1"/>
    </xf>
    <xf numFmtId="0" fontId="18" fillId="3" borderId="37" xfId="0" applyFont="1" applyFill="1" applyBorder="1" applyAlignment="1">
      <alignment horizontal="center" vertical="center" wrapText="1"/>
    </xf>
    <xf numFmtId="0" fontId="18" fillId="3" borderId="38" xfId="0" applyFont="1" applyFill="1" applyBorder="1" applyAlignment="1">
      <alignment horizontal="center" vertical="center" wrapText="1"/>
    </xf>
    <xf numFmtId="0" fontId="18" fillId="3" borderId="39" xfId="0" applyFont="1" applyFill="1" applyBorder="1" applyAlignment="1">
      <alignment horizontal="center" vertical="center" wrapText="1"/>
    </xf>
    <xf numFmtId="0" fontId="18" fillId="13" borderId="21" xfId="0" applyFont="1" applyFill="1" applyBorder="1" applyAlignment="1">
      <alignment vertical="center" wrapText="1"/>
    </xf>
    <xf numFmtId="8" fontId="18" fillId="4" borderId="22" xfId="0" applyNumberFormat="1" applyFont="1" applyFill="1" applyBorder="1" applyAlignment="1">
      <alignment vertical="center" wrapText="1"/>
    </xf>
    <xf numFmtId="0" fontId="19" fillId="13" borderId="21" xfId="0" applyFont="1" applyFill="1" applyBorder="1" applyAlignment="1">
      <alignment vertical="center" wrapText="1"/>
    </xf>
    <xf numFmtId="0" fontId="18" fillId="4" borderId="40" xfId="0" applyFont="1" applyFill="1" applyBorder="1" applyAlignment="1">
      <alignment vertical="center" wrapText="1"/>
    </xf>
    <xf numFmtId="6" fontId="18" fillId="4" borderId="35" xfId="0" applyNumberFormat="1" applyFont="1" applyFill="1" applyBorder="1" applyAlignment="1">
      <alignment vertical="center" wrapText="1"/>
    </xf>
    <xf numFmtId="0" fontId="18" fillId="4" borderId="35" xfId="0" applyFont="1" applyFill="1" applyBorder="1" applyAlignment="1">
      <alignment vertical="center" wrapText="1"/>
    </xf>
    <xf numFmtId="6" fontId="18" fillId="4" borderId="41" xfId="0" applyNumberFormat="1" applyFont="1" applyFill="1" applyBorder="1" applyAlignment="1">
      <alignment vertical="center" wrapText="1"/>
    </xf>
    <xf numFmtId="0" fontId="0" fillId="14" borderId="0" xfId="0" applyFont="1" applyFill="1" applyAlignment="1"/>
    <xf numFmtId="0" fontId="0" fillId="16" borderId="0" xfId="0" applyFont="1" applyFill="1" applyAlignment="1"/>
    <xf numFmtId="44" fontId="5" fillId="16" borderId="0" xfId="0" applyNumberFormat="1" applyFont="1" applyFill="1"/>
    <xf numFmtId="0" fontId="5" fillId="16" borderId="8" xfId="0" applyFont="1" applyFill="1" applyBorder="1"/>
    <xf numFmtId="44" fontId="5" fillId="16" borderId="8" xfId="0" applyNumberFormat="1" applyFont="1" applyFill="1" applyBorder="1"/>
    <xf numFmtId="44" fontId="2" fillId="16" borderId="8" xfId="0" applyNumberFormat="1" applyFont="1" applyFill="1" applyBorder="1"/>
    <xf numFmtId="0" fontId="5" fillId="16" borderId="0" xfId="0" applyFont="1" applyFill="1"/>
    <xf numFmtId="0" fontId="2" fillId="16" borderId="0" xfId="0" applyFont="1" applyFill="1"/>
    <xf numFmtId="0" fontId="11" fillId="16" borderId="8" xfId="0" applyFont="1" applyFill="1" applyBorder="1"/>
    <xf numFmtId="0" fontId="0" fillId="16" borderId="8" xfId="0" applyFont="1" applyFill="1" applyBorder="1" applyAlignment="1"/>
    <xf numFmtId="10" fontId="5" fillId="16" borderId="0" xfId="0" applyNumberFormat="1" applyFont="1" applyFill="1"/>
    <xf numFmtId="0" fontId="5" fillId="16" borderId="0" xfId="0" applyFont="1" applyFill="1" applyAlignment="1">
      <alignment wrapText="1"/>
    </xf>
    <xf numFmtId="0" fontId="2" fillId="16" borderId="0" xfId="0" applyFont="1" applyFill="1" applyAlignment="1">
      <alignment horizontal="center"/>
    </xf>
    <xf numFmtId="0" fontId="14" fillId="16" borderId="19" xfId="0" applyFont="1" applyFill="1" applyBorder="1" applyAlignment="1"/>
    <xf numFmtId="44" fontId="16" fillId="16" borderId="19" xfId="0" applyNumberFormat="1" applyFont="1" applyFill="1" applyBorder="1"/>
    <xf numFmtId="15" fontId="16" fillId="16" borderId="19" xfId="0" applyNumberFormat="1" applyFont="1" applyFill="1" applyBorder="1"/>
    <xf numFmtId="8" fontId="16" fillId="16" borderId="19" xfId="0" applyNumberFormat="1" applyFont="1" applyFill="1" applyBorder="1"/>
    <xf numFmtId="0" fontId="2" fillId="6" borderId="16" xfId="0" applyFont="1" applyFill="1" applyBorder="1" applyAlignment="1">
      <alignment horizontal="center"/>
    </xf>
    <xf numFmtId="10" fontId="16" fillId="16" borderId="19" xfId="0" applyNumberFormat="1" applyFont="1" applyFill="1" applyBorder="1"/>
    <xf numFmtId="0" fontId="16" fillId="16" borderId="21" xfId="0" applyFont="1" applyFill="1" applyBorder="1" applyAlignment="1">
      <alignment horizontal="left"/>
    </xf>
    <xf numFmtId="165" fontId="16" fillId="16" borderId="22" xfId="0" applyNumberFormat="1" applyFont="1" applyFill="1" applyBorder="1"/>
    <xf numFmtId="0" fontId="1" fillId="0" borderId="8" xfId="3"/>
    <xf numFmtId="0" fontId="1" fillId="17" borderId="8" xfId="3" applyFill="1"/>
    <xf numFmtId="0" fontId="14" fillId="14" borderId="8" xfId="0" applyFont="1" applyFill="1" applyBorder="1" applyAlignment="1">
      <alignment horizontal="center"/>
    </xf>
    <xf numFmtId="8" fontId="14" fillId="15" borderId="17" xfId="0" applyNumberFormat="1" applyFont="1" applyFill="1" applyBorder="1" applyAlignment="1"/>
    <xf numFmtId="10" fontId="14" fillId="15" borderId="17" xfId="0" applyNumberFormat="1" applyFont="1" applyFill="1" applyBorder="1" applyAlignment="1"/>
    <xf numFmtId="44" fontId="14" fillId="18" borderId="34" xfId="0" applyNumberFormat="1" applyFont="1" applyFill="1" applyBorder="1" applyAlignment="1"/>
    <xf numFmtId="0" fontId="14" fillId="6" borderId="45" xfId="0" applyFont="1" applyFill="1" applyBorder="1" applyAlignment="1"/>
    <xf numFmtId="0" fontId="14" fillId="6" borderId="47" xfId="0" applyFont="1" applyFill="1" applyBorder="1" applyAlignment="1"/>
    <xf numFmtId="0" fontId="14" fillId="6" borderId="48" xfId="0" applyFont="1" applyFill="1" applyBorder="1" applyAlignment="1"/>
    <xf numFmtId="0" fontId="14" fillId="18" borderId="18" xfId="0" applyFont="1" applyFill="1" applyBorder="1" applyAlignment="1">
      <alignment horizontal="center"/>
    </xf>
    <xf numFmtId="0" fontId="14" fillId="18" borderId="49" xfId="0" applyFont="1" applyFill="1" applyBorder="1" applyAlignment="1">
      <alignment horizontal="center"/>
    </xf>
    <xf numFmtId="44" fontId="14" fillId="6" borderId="50" xfId="1" applyFont="1" applyFill="1" applyBorder="1" applyAlignment="1"/>
    <xf numFmtId="44" fontId="14" fillId="6" borderId="51" xfId="1" applyFont="1" applyFill="1" applyBorder="1" applyAlignment="1"/>
    <xf numFmtId="164" fontId="14" fillId="6" borderId="51" xfId="2" applyNumberFormat="1" applyFont="1" applyFill="1" applyBorder="1" applyAlignment="1"/>
    <xf numFmtId="166" fontId="14" fillId="6" borderId="51" xfId="1" applyNumberFormat="1" applyFont="1" applyFill="1" applyBorder="1" applyAlignment="1"/>
    <xf numFmtId="164" fontId="14" fillId="6" borderId="52" xfId="2" applyNumberFormat="1" applyFont="1" applyFill="1" applyBorder="1" applyAlignment="1"/>
    <xf numFmtId="0" fontId="2" fillId="16" borderId="19" xfId="0" applyFont="1" applyFill="1" applyBorder="1" applyAlignment="1">
      <alignment horizontal="right"/>
    </xf>
    <xf numFmtId="0" fontId="2" fillId="16" borderId="8" xfId="0" applyFont="1" applyFill="1" applyBorder="1" applyAlignment="1">
      <alignment horizontal="right"/>
    </xf>
    <xf numFmtId="44" fontId="16" fillId="16" borderId="7" xfId="0" applyNumberFormat="1" applyFont="1" applyFill="1" applyBorder="1"/>
    <xf numFmtId="44" fontId="16" fillId="7" borderId="19" xfId="0" applyNumberFormat="1" applyFont="1" applyFill="1" applyBorder="1"/>
    <xf numFmtId="0" fontId="16" fillId="16" borderId="19" xfId="0" applyFont="1" applyFill="1" applyBorder="1" applyAlignment="1">
      <alignment horizontal="right"/>
    </xf>
    <xf numFmtId="0" fontId="16" fillId="18" borderId="19" xfId="0" applyFont="1" applyFill="1" applyBorder="1" applyAlignment="1">
      <alignment horizontal="right" wrapText="1"/>
    </xf>
    <xf numFmtId="0" fontId="16" fillId="16" borderId="26" xfId="0" applyFont="1" applyFill="1" applyBorder="1" applyAlignment="1">
      <alignment horizontal="left"/>
    </xf>
    <xf numFmtId="0" fontId="16" fillId="16" borderId="20" xfId="0" applyFont="1" applyFill="1" applyBorder="1"/>
    <xf numFmtId="0" fontId="16" fillId="16" borderId="27" xfId="0" applyFont="1" applyFill="1" applyBorder="1"/>
    <xf numFmtId="0" fontId="2" fillId="6" borderId="28" xfId="0" applyFont="1" applyFill="1" applyBorder="1" applyAlignment="1">
      <alignment horizontal="left"/>
    </xf>
    <xf numFmtId="44" fontId="16" fillId="6" borderId="29" xfId="0" applyNumberFormat="1" applyFont="1" applyFill="1" applyBorder="1" applyAlignment="1">
      <alignment horizontal="center"/>
    </xf>
    <xf numFmtId="0" fontId="14" fillId="6" borderId="30" xfId="0" applyFont="1" applyFill="1" applyBorder="1" applyAlignment="1">
      <alignment horizontal="center"/>
    </xf>
    <xf numFmtId="0" fontId="2" fillId="6" borderId="8" xfId="0" applyFont="1" applyFill="1" applyBorder="1" applyAlignment="1">
      <alignment horizontal="center"/>
    </xf>
    <xf numFmtId="0" fontId="27" fillId="9" borderId="31" xfId="0" applyFont="1" applyFill="1" applyBorder="1"/>
    <xf numFmtId="0" fontId="0" fillId="9" borderId="32" xfId="0" applyFont="1" applyFill="1" applyBorder="1" applyAlignment="1"/>
    <xf numFmtId="0" fontId="0" fillId="9" borderId="33" xfId="0" applyFont="1" applyFill="1" applyBorder="1" applyAlignment="1"/>
    <xf numFmtId="0" fontId="16" fillId="8" borderId="40" xfId="0" applyFont="1" applyFill="1" applyBorder="1" applyAlignment="1">
      <alignment horizontal="left"/>
    </xf>
    <xf numFmtId="8" fontId="16" fillId="8" borderId="34" xfId="0" applyNumberFormat="1" applyFont="1" applyFill="1" applyBorder="1"/>
    <xf numFmtId="8" fontId="14" fillId="8" borderId="46" xfId="0" applyNumberFormat="1" applyFont="1" applyFill="1" applyBorder="1" applyAlignment="1"/>
    <xf numFmtId="0" fontId="2" fillId="0" borderId="53" xfId="0" applyFont="1" applyBorder="1"/>
    <xf numFmtId="0" fontId="2" fillId="0" borderId="8" xfId="0" applyFont="1" applyBorder="1"/>
    <xf numFmtId="44" fontId="2" fillId="0" borderId="8" xfId="0" applyNumberFormat="1" applyFont="1" applyBorder="1"/>
    <xf numFmtId="0" fontId="2" fillId="5" borderId="53" xfId="0" applyFont="1" applyFill="1" applyBorder="1"/>
    <xf numFmtId="44" fontId="2" fillId="5" borderId="44" xfId="0" applyNumberFormat="1" applyFont="1" applyFill="1" applyBorder="1"/>
    <xf numFmtId="44" fontId="2" fillId="6" borderId="8" xfId="0" applyNumberFormat="1" applyFont="1" applyFill="1" applyBorder="1"/>
    <xf numFmtId="44" fontId="2" fillId="0" borderId="5" xfId="0" applyNumberFormat="1" applyFont="1" applyBorder="1"/>
    <xf numFmtId="8" fontId="2" fillId="0" borderId="8" xfId="0" applyNumberFormat="1" applyFont="1" applyBorder="1"/>
    <xf numFmtId="8" fontId="2" fillId="0" borderId="8" xfId="0" applyNumberFormat="1" applyFont="1" applyFill="1" applyBorder="1"/>
    <xf numFmtId="0" fontId="2" fillId="0" borderId="55" xfId="0" applyFont="1" applyBorder="1"/>
    <xf numFmtId="0" fontId="0" fillId="0" borderId="55" xfId="0" applyFont="1" applyBorder="1" applyAlignment="1"/>
    <xf numFmtId="0" fontId="6" fillId="0" borderId="55" xfId="0" applyFont="1" applyBorder="1"/>
    <xf numFmtId="0" fontId="8" fillId="0" borderId="55" xfId="0" applyFont="1" applyBorder="1"/>
    <xf numFmtId="0" fontId="0" fillId="0" borderId="49" xfId="0" applyFont="1" applyBorder="1" applyAlignment="1"/>
    <xf numFmtId="0" fontId="0" fillId="21" borderId="31" xfId="0" applyFont="1" applyFill="1" applyBorder="1" applyAlignment="1"/>
    <xf numFmtId="0" fontId="0" fillId="21" borderId="32" xfId="0" applyFont="1" applyFill="1" applyBorder="1" applyAlignment="1"/>
    <xf numFmtId="0" fontId="2" fillId="22" borderId="54" xfId="0" applyFont="1" applyFill="1" applyBorder="1" applyAlignment="1">
      <alignment horizontal="center"/>
    </xf>
    <xf numFmtId="44" fontId="2" fillId="22" borderId="32" xfId="0" applyNumberFormat="1" applyFont="1" applyFill="1" applyBorder="1" applyAlignment="1">
      <alignment horizontal="center"/>
    </xf>
    <xf numFmtId="0" fontId="2" fillId="22" borderId="32" xfId="0" applyFont="1" applyFill="1" applyBorder="1" applyAlignment="1">
      <alignment horizontal="center"/>
    </xf>
    <xf numFmtId="0" fontId="2" fillId="21" borderId="17" xfId="0" applyFont="1" applyFill="1" applyBorder="1" applyAlignment="1">
      <alignment horizontal="center"/>
    </xf>
    <xf numFmtId="8" fontId="2" fillId="19" borderId="8" xfId="0" applyNumberFormat="1" applyFont="1" applyFill="1" applyBorder="1"/>
    <xf numFmtId="0" fontId="14" fillId="23" borderId="31" xfId="0" applyFont="1" applyFill="1" applyBorder="1" applyAlignment="1">
      <alignment horizontal="right"/>
    </xf>
    <xf numFmtId="10" fontId="2" fillId="25" borderId="1" xfId="0" applyNumberFormat="1" applyFont="1" applyFill="1" applyBorder="1"/>
    <xf numFmtId="10" fontId="2" fillId="25" borderId="56" xfId="0" applyNumberFormat="1" applyFont="1" applyFill="1" applyBorder="1"/>
    <xf numFmtId="0" fontId="4" fillId="0" borderId="55" xfId="0" applyFont="1" applyBorder="1" applyAlignment="1">
      <alignment horizontal="center" vertical="center"/>
    </xf>
    <xf numFmtId="0" fontId="6" fillId="19" borderId="51" xfId="0" applyFont="1" applyFill="1" applyBorder="1" applyAlignment="1">
      <alignment wrapText="1"/>
    </xf>
    <xf numFmtId="0" fontId="0" fillId="19" borderId="51" xfId="0" applyFont="1" applyFill="1" applyBorder="1" applyAlignment="1"/>
    <xf numFmtId="0" fontId="6" fillId="19" borderId="51" xfId="0" applyFont="1" applyFill="1" applyBorder="1"/>
    <xf numFmtId="44" fontId="2" fillId="26" borderId="13" xfId="0" applyNumberFormat="1" applyFont="1" applyFill="1" applyBorder="1"/>
    <xf numFmtId="164" fontId="2" fillId="26" borderId="13" xfId="0" applyNumberFormat="1" applyFont="1" applyFill="1" applyBorder="1"/>
    <xf numFmtId="0" fontId="0" fillId="0" borderId="35" xfId="0" applyFont="1" applyBorder="1" applyAlignment="1"/>
    <xf numFmtId="0" fontId="2" fillId="28" borderId="4" xfId="0" applyFont="1" applyFill="1" applyBorder="1" applyAlignment="1">
      <alignment horizontal="right" wrapText="1"/>
    </xf>
    <xf numFmtId="44" fontId="2" fillId="28" borderId="5" xfId="0" applyNumberFormat="1" applyFont="1" applyFill="1" applyBorder="1"/>
    <xf numFmtId="0" fontId="2" fillId="28" borderId="5" xfId="0" applyFont="1" applyFill="1" applyBorder="1"/>
    <xf numFmtId="0" fontId="16" fillId="29" borderId="6" xfId="0" applyFont="1" applyFill="1" applyBorder="1" applyAlignment="1">
      <alignment horizontal="right" wrapText="1"/>
    </xf>
    <xf numFmtId="44" fontId="2" fillId="29" borderId="6" xfId="0" applyNumberFormat="1" applyFont="1" applyFill="1" applyBorder="1"/>
    <xf numFmtId="0" fontId="2" fillId="29" borderId="6" xfId="0" applyFont="1" applyFill="1" applyBorder="1"/>
    <xf numFmtId="0" fontId="2" fillId="26" borderId="57" xfId="0" applyFont="1" applyFill="1" applyBorder="1" applyAlignment="1">
      <alignment horizontal="right" wrapText="1"/>
    </xf>
    <xf numFmtId="44" fontId="2" fillId="26" borderId="57" xfId="0" applyNumberFormat="1" applyFont="1" applyFill="1" applyBorder="1"/>
    <xf numFmtId="0" fontId="2" fillId="26" borderId="57" xfId="0" applyFont="1" applyFill="1" applyBorder="1"/>
    <xf numFmtId="164" fontId="2" fillId="26" borderId="5" xfId="0" applyNumberFormat="1" applyFont="1" applyFill="1" applyBorder="1"/>
    <xf numFmtId="0" fontId="2" fillId="26" borderId="5" xfId="0" applyFont="1" applyFill="1" applyBorder="1"/>
    <xf numFmtId="44" fontId="2" fillId="26" borderId="7" xfId="0" applyNumberFormat="1" applyFont="1" applyFill="1" applyBorder="1"/>
    <xf numFmtId="0" fontId="2" fillId="26" borderId="7" xfId="0" applyFont="1" applyFill="1" applyBorder="1"/>
    <xf numFmtId="0" fontId="16" fillId="26" borderId="7" xfId="0" applyFont="1" applyFill="1" applyBorder="1" applyAlignment="1">
      <alignment horizontal="right" wrapText="1"/>
    </xf>
    <xf numFmtId="164" fontId="2" fillId="28" borderId="5" xfId="0" applyNumberFormat="1" applyFont="1" applyFill="1" applyBorder="1"/>
    <xf numFmtId="0" fontId="16" fillId="30" borderId="8" xfId="0" applyFont="1" applyFill="1" applyBorder="1" applyAlignment="1">
      <alignment horizontal="right"/>
    </xf>
    <xf numFmtId="10" fontId="2" fillId="30" borderId="8" xfId="0" applyNumberFormat="1" applyFont="1" applyFill="1" applyBorder="1"/>
    <xf numFmtId="0" fontId="2" fillId="30" borderId="8" xfId="0" applyFont="1" applyFill="1" applyBorder="1"/>
    <xf numFmtId="0" fontId="16" fillId="30" borderId="5" xfId="0" applyFont="1" applyFill="1" applyBorder="1" applyAlignment="1">
      <alignment horizontal="right" wrapText="1"/>
    </xf>
    <xf numFmtId="10" fontId="2" fillId="30" borderId="5" xfId="0" applyNumberFormat="1" applyFont="1" applyFill="1" applyBorder="1"/>
    <xf numFmtId="0" fontId="2" fillId="30" borderId="5" xfId="0" applyFont="1" applyFill="1" applyBorder="1"/>
    <xf numFmtId="44" fontId="2" fillId="21" borderId="5" xfId="0" applyNumberFormat="1" applyFont="1" applyFill="1" applyBorder="1"/>
    <xf numFmtId="44" fontId="16" fillId="16" borderId="8" xfId="0" applyNumberFormat="1" applyFont="1" applyFill="1" applyBorder="1"/>
    <xf numFmtId="9" fontId="16" fillId="7" borderId="19" xfId="0" applyNumberFormat="1" applyFont="1" applyFill="1" applyBorder="1"/>
    <xf numFmtId="44" fontId="14" fillId="8" borderId="20" xfId="0" applyNumberFormat="1" applyFont="1" applyFill="1" applyBorder="1" applyAlignment="1"/>
    <xf numFmtId="44" fontId="14" fillId="8" borderId="27" xfId="0" applyNumberFormat="1" applyFont="1" applyFill="1" applyBorder="1" applyAlignment="1"/>
    <xf numFmtId="44" fontId="14" fillId="8" borderId="19" xfId="0" applyNumberFormat="1" applyFont="1" applyFill="1" applyBorder="1" applyAlignment="1"/>
    <xf numFmtId="44" fontId="14" fillId="8" borderId="22" xfId="0" applyNumberFormat="1" applyFont="1" applyFill="1" applyBorder="1" applyAlignment="1"/>
    <xf numFmtId="10" fontId="14" fillId="8" borderId="19" xfId="2" applyNumberFormat="1" applyFont="1" applyFill="1" applyBorder="1" applyAlignment="1"/>
    <xf numFmtId="10" fontId="14" fillId="8" borderId="22" xfId="2" applyNumberFormat="1" applyFont="1" applyFill="1" applyBorder="1" applyAlignment="1"/>
    <xf numFmtId="0" fontId="14" fillId="8" borderId="24" xfId="0" applyFont="1" applyFill="1" applyBorder="1" applyAlignment="1"/>
    <xf numFmtId="44" fontId="14" fillId="8" borderId="25" xfId="0" applyNumberFormat="1" applyFont="1" applyFill="1" applyBorder="1" applyAlignment="1"/>
    <xf numFmtId="44" fontId="14" fillId="7" borderId="35" xfId="1" applyFont="1" applyFill="1" applyBorder="1" applyAlignment="1"/>
    <xf numFmtId="0" fontId="28" fillId="12" borderId="58" xfId="0" applyFont="1" applyFill="1" applyBorder="1" applyAlignment="1">
      <alignment horizontal="right" wrapText="1"/>
    </xf>
    <xf numFmtId="0" fontId="28" fillId="12" borderId="19" xfId="0" applyFont="1" applyFill="1" applyBorder="1" applyAlignment="1">
      <alignment horizontal="right" wrapText="1"/>
    </xf>
    <xf numFmtId="0" fontId="28" fillId="0" borderId="8" xfId="0" applyFont="1" applyFill="1" applyBorder="1" applyAlignment="1">
      <alignment horizontal="right" wrapText="1"/>
    </xf>
    <xf numFmtId="0" fontId="16" fillId="0" borderId="43" xfId="0" applyFont="1" applyFill="1" applyBorder="1" applyAlignment="1">
      <alignment horizontal="right"/>
    </xf>
    <xf numFmtId="0" fontId="0" fillId="0" borderId="43" xfId="0" applyFont="1" applyBorder="1" applyAlignment="1"/>
    <xf numFmtId="0" fontId="14" fillId="0" borderId="43" xfId="0" applyFont="1" applyBorder="1" applyAlignment="1"/>
    <xf numFmtId="0" fontId="0" fillId="0" borderId="36" xfId="0" applyFont="1" applyBorder="1" applyAlignment="1"/>
    <xf numFmtId="0" fontId="0" fillId="0" borderId="53" xfId="0" applyFont="1" applyBorder="1" applyAlignment="1"/>
    <xf numFmtId="0" fontId="0" fillId="0" borderId="8" xfId="0" applyFont="1" applyBorder="1" applyAlignment="1">
      <alignment horizontal="right"/>
    </xf>
    <xf numFmtId="0" fontId="14" fillId="0" borderId="8" xfId="0" applyFont="1" applyBorder="1" applyAlignment="1">
      <alignment horizontal="right"/>
    </xf>
    <xf numFmtId="0" fontId="0" fillId="0" borderId="44" xfId="0" applyFont="1" applyBorder="1" applyAlignment="1"/>
    <xf numFmtId="0" fontId="14" fillId="0" borderId="8" xfId="0" applyFont="1" applyBorder="1" applyAlignment="1"/>
    <xf numFmtId="0" fontId="0" fillId="0" borderId="40" xfId="0" applyFont="1" applyBorder="1" applyAlignment="1"/>
    <xf numFmtId="0" fontId="0" fillId="0" borderId="41" xfId="0" applyFont="1" applyBorder="1" applyAlignment="1"/>
    <xf numFmtId="0" fontId="0" fillId="0" borderId="43" xfId="0" applyFont="1" applyBorder="1" applyAlignment="1">
      <alignment horizontal="right"/>
    </xf>
    <xf numFmtId="0" fontId="28" fillId="0" borderId="43" xfId="0" applyFont="1" applyBorder="1" applyAlignment="1">
      <alignment horizontal="right"/>
    </xf>
    <xf numFmtId="0" fontId="28" fillId="0" borderId="8" xfId="0" applyFont="1" applyBorder="1" applyAlignment="1">
      <alignment horizontal="right"/>
    </xf>
    <xf numFmtId="44" fontId="14" fillId="0" borderId="8" xfId="1" applyFont="1" applyBorder="1" applyAlignment="1"/>
    <xf numFmtId="0" fontId="28" fillId="12" borderId="8" xfId="0" applyFont="1" applyFill="1" applyBorder="1" applyAlignment="1">
      <alignment horizontal="right" wrapText="1"/>
    </xf>
    <xf numFmtId="0" fontId="16" fillId="0" borderId="8" xfId="0" applyFont="1" applyBorder="1" applyAlignment="1">
      <alignment horizontal="right" wrapText="1"/>
    </xf>
    <xf numFmtId="44" fontId="0" fillId="0" borderId="8" xfId="1" applyFont="1" applyBorder="1" applyAlignment="1"/>
    <xf numFmtId="0" fontId="28" fillId="0" borderId="8" xfId="0" applyFont="1" applyBorder="1" applyAlignment="1">
      <alignment horizontal="right" wrapText="1"/>
    </xf>
    <xf numFmtId="0" fontId="14" fillId="0" borderId="8" xfId="0" applyFont="1" applyBorder="1" applyAlignment="1">
      <alignment horizontal="right" vertical="center"/>
    </xf>
    <xf numFmtId="0" fontId="16" fillId="0" borderId="8" xfId="0" applyFont="1" applyBorder="1" applyAlignment="1">
      <alignment horizontal="right"/>
    </xf>
    <xf numFmtId="0" fontId="0" fillId="0" borderId="35" xfId="0" applyFont="1" applyBorder="1" applyAlignment="1">
      <alignment horizontal="right"/>
    </xf>
    <xf numFmtId="0" fontId="0" fillId="14" borderId="53" xfId="0" applyFont="1" applyFill="1" applyBorder="1" applyAlignment="1"/>
    <xf numFmtId="0" fontId="0" fillId="14" borderId="8" xfId="0" applyFont="1" applyFill="1" applyBorder="1" applyAlignment="1"/>
    <xf numFmtId="0" fontId="0" fillId="14" borderId="44" xfId="0" applyFont="1" applyFill="1" applyBorder="1" applyAlignment="1"/>
    <xf numFmtId="0" fontId="14" fillId="14" borderId="8" xfId="0" applyFont="1" applyFill="1" applyBorder="1" applyAlignment="1">
      <alignment horizontal="right"/>
    </xf>
    <xf numFmtId="0" fontId="14" fillId="15" borderId="8" xfId="0" applyFont="1" applyFill="1" applyBorder="1" applyAlignment="1"/>
    <xf numFmtId="44" fontId="14" fillId="15" borderId="8" xfId="0" applyNumberFormat="1" applyFont="1" applyFill="1" applyBorder="1" applyAlignment="1"/>
    <xf numFmtId="0" fontId="14" fillId="14" borderId="8" xfId="0" applyFont="1" applyFill="1" applyBorder="1" applyAlignment="1"/>
    <xf numFmtId="9" fontId="20" fillId="14" borderId="8" xfId="0" applyNumberFormat="1" applyFont="1" applyFill="1" applyBorder="1" applyAlignment="1"/>
    <xf numFmtId="0" fontId="20" fillId="14" borderId="8" xfId="0" applyFont="1" applyFill="1" applyBorder="1" applyAlignment="1"/>
    <xf numFmtId="0" fontId="25" fillId="14" borderId="8" xfId="0" applyFont="1" applyFill="1" applyBorder="1" applyAlignment="1"/>
    <xf numFmtId="0" fontId="0" fillId="14" borderId="40" xfId="0" applyFont="1" applyFill="1" applyBorder="1" applyAlignment="1"/>
    <xf numFmtId="0" fontId="0" fillId="14" borderId="35" xfId="0" applyFont="1" applyFill="1" applyBorder="1" applyAlignment="1"/>
    <xf numFmtId="0" fontId="0" fillId="14" borderId="41" xfId="0" applyFont="1" applyFill="1" applyBorder="1" applyAlignment="1"/>
    <xf numFmtId="0" fontId="32" fillId="9" borderId="17" xfId="0" applyFont="1" applyFill="1" applyBorder="1" applyAlignment="1">
      <alignment horizontal="right"/>
    </xf>
    <xf numFmtId="0" fontId="32" fillId="9" borderId="17" xfId="0" applyFont="1" applyFill="1" applyBorder="1" applyAlignment="1">
      <alignment horizontal="right" wrapText="1"/>
    </xf>
    <xf numFmtId="0" fontId="14" fillId="8" borderId="26" xfId="0" applyFont="1" applyFill="1" applyBorder="1" applyAlignment="1">
      <alignment wrapText="1"/>
    </xf>
    <xf numFmtId="0" fontId="14" fillId="8" borderId="21" xfId="0" applyFont="1" applyFill="1" applyBorder="1" applyAlignment="1">
      <alignment wrapText="1"/>
    </xf>
    <xf numFmtId="0" fontId="14" fillId="8" borderId="23" xfId="0" applyFont="1" applyFill="1" applyBorder="1" applyAlignment="1">
      <alignment wrapText="1"/>
    </xf>
    <xf numFmtId="0" fontId="0" fillId="0" borderId="8" xfId="0" applyFont="1" applyBorder="1" applyAlignment="1">
      <alignment wrapText="1"/>
    </xf>
    <xf numFmtId="0" fontId="24" fillId="7" borderId="42" xfId="0" applyFont="1" applyFill="1" applyBorder="1" applyAlignment="1">
      <alignment horizontal="right"/>
    </xf>
    <xf numFmtId="0" fontId="24" fillId="7" borderId="40" xfId="0" applyFont="1" applyFill="1" applyBorder="1" applyAlignment="1">
      <alignment horizontal="right"/>
    </xf>
    <xf numFmtId="9" fontId="14" fillId="12" borderId="17" xfId="0" applyNumberFormat="1" applyFont="1" applyFill="1" applyBorder="1" applyAlignment="1"/>
    <xf numFmtId="44" fontId="14" fillId="12" borderId="17" xfId="1" applyFont="1" applyFill="1" applyBorder="1" applyAlignment="1"/>
    <xf numFmtId="0" fontId="14" fillId="12" borderId="17" xfId="0" applyFont="1" applyFill="1" applyBorder="1" applyAlignment="1"/>
    <xf numFmtId="10" fontId="14" fillId="12" borderId="17" xfId="0" applyNumberFormat="1" applyFont="1" applyFill="1" applyBorder="1" applyAlignment="1"/>
    <xf numFmtId="167" fontId="14" fillId="12" borderId="17" xfId="0" applyNumberFormat="1" applyFont="1" applyFill="1" applyBorder="1" applyAlignment="1"/>
    <xf numFmtId="9" fontId="14" fillId="12" borderId="17" xfId="1" applyNumberFormat="1" applyFont="1" applyFill="1" applyBorder="1" applyAlignment="1"/>
    <xf numFmtId="0" fontId="17" fillId="0" borderId="8" xfId="0" applyFont="1" applyBorder="1" applyAlignment="1"/>
    <xf numFmtId="0" fontId="0" fillId="16" borderId="53" xfId="0" applyFont="1" applyFill="1" applyBorder="1" applyAlignment="1"/>
    <xf numFmtId="0" fontId="0" fillId="16" borderId="44" xfId="0" applyFont="1" applyFill="1" applyBorder="1" applyAlignment="1"/>
    <xf numFmtId="0" fontId="33" fillId="16" borderId="8" xfId="0" applyFont="1" applyFill="1" applyBorder="1" applyAlignment="1"/>
    <xf numFmtId="0" fontId="34" fillId="16" borderId="8" xfId="0" applyFont="1" applyFill="1" applyBorder="1" applyAlignment="1"/>
    <xf numFmtId="0" fontId="36" fillId="16" borderId="0" xfId="0" applyFont="1" applyFill="1" applyAlignment="1"/>
    <xf numFmtId="0" fontId="37" fillId="16" borderId="0" xfId="0" applyFont="1" applyFill="1" applyAlignment="1"/>
    <xf numFmtId="0" fontId="38" fillId="16" borderId="0" xfId="0" applyFont="1" applyFill="1" applyAlignment="1"/>
    <xf numFmtId="0" fontId="30" fillId="20" borderId="40" xfId="0" applyFont="1" applyFill="1" applyBorder="1" applyAlignment="1">
      <alignment horizontal="right"/>
    </xf>
    <xf numFmtId="0" fontId="30" fillId="20" borderId="35" xfId="0" applyFont="1" applyFill="1" applyBorder="1"/>
    <xf numFmtId="0" fontId="31" fillId="20" borderId="41" xfId="0" applyFont="1" applyFill="1" applyBorder="1"/>
    <xf numFmtId="0" fontId="3" fillId="0" borderId="53" xfId="0" applyFont="1" applyBorder="1"/>
    <xf numFmtId="0" fontId="29" fillId="0" borderId="8" xfId="0" applyFont="1" applyBorder="1"/>
    <xf numFmtId="0" fontId="2" fillId="24" borderId="59" xfId="0" applyFont="1" applyFill="1" applyBorder="1" applyAlignment="1">
      <alignment horizontal="right" wrapText="1"/>
    </xf>
    <xf numFmtId="0" fontId="2" fillId="6" borderId="8" xfId="0" applyFont="1" applyFill="1" applyBorder="1"/>
    <xf numFmtId="0" fontId="2" fillId="0" borderId="8" xfId="0" applyFont="1" applyBorder="1" applyAlignment="1">
      <alignment horizontal="right"/>
    </xf>
    <xf numFmtId="0" fontId="2" fillId="0" borderId="5" xfId="0" applyFont="1" applyBorder="1"/>
    <xf numFmtId="0" fontId="29" fillId="0" borderId="8" xfId="0" applyFont="1" applyBorder="1" applyAlignment="1">
      <alignment horizontal="right"/>
    </xf>
    <xf numFmtId="0" fontId="2" fillId="19" borderId="8" xfId="0" applyFont="1" applyFill="1" applyBorder="1"/>
    <xf numFmtId="0" fontId="2" fillId="0" borderId="8" xfId="0" applyFont="1" applyBorder="1" applyAlignment="1">
      <alignment horizontal="right" wrapText="1"/>
    </xf>
    <xf numFmtId="0" fontId="2" fillId="26" borderId="13" xfId="0" applyFont="1" applyFill="1" applyBorder="1" applyAlignment="1">
      <alignment horizontal="right"/>
    </xf>
    <xf numFmtId="44" fontId="2" fillId="26" borderId="13" xfId="0" applyNumberFormat="1" applyFont="1" applyFill="1" applyBorder="1" applyAlignment="1">
      <alignment wrapText="1"/>
    </xf>
    <xf numFmtId="0" fontId="16" fillId="26" borderId="13" xfId="0" applyFont="1" applyFill="1" applyBorder="1" applyAlignment="1">
      <alignment horizontal="right"/>
    </xf>
    <xf numFmtId="0" fontId="2" fillId="21" borderId="5" xfId="0" applyFont="1" applyFill="1" applyBorder="1" applyAlignment="1">
      <alignment horizontal="right"/>
    </xf>
    <xf numFmtId="0" fontId="2" fillId="21" borderId="5" xfId="0" applyFont="1" applyFill="1" applyBorder="1" applyAlignment="1">
      <alignment wrapText="1"/>
    </xf>
    <xf numFmtId="0" fontId="16" fillId="27" borderId="59" xfId="0" applyFont="1" applyFill="1" applyBorder="1" applyAlignment="1">
      <alignment horizontal="center" wrapText="1"/>
    </xf>
    <xf numFmtId="0" fontId="2" fillId="16" borderId="20" xfId="0" applyFont="1" applyFill="1" applyBorder="1" applyAlignment="1">
      <alignment horizontal="right"/>
    </xf>
    <xf numFmtId="44" fontId="16" fillId="7" borderId="20" xfId="0" applyNumberFormat="1" applyFont="1" applyFill="1" applyBorder="1" applyAlignment="1"/>
    <xf numFmtId="0" fontId="10" fillId="16" borderId="8" xfId="0" applyFont="1" applyFill="1" applyBorder="1"/>
    <xf numFmtId="44" fontId="16" fillId="16" borderId="5" xfId="0" applyNumberFormat="1" applyFont="1" applyFill="1" applyBorder="1"/>
    <xf numFmtId="0" fontId="2" fillId="16" borderId="8" xfId="0" applyFont="1" applyFill="1" applyBorder="1" applyAlignment="1">
      <alignment horizontal="left"/>
    </xf>
    <xf numFmtId="8" fontId="5" fillId="16" borderId="8" xfId="0" applyNumberFormat="1" applyFont="1" applyFill="1" applyBorder="1"/>
    <xf numFmtId="165" fontId="5" fillId="16" borderId="8" xfId="0" applyNumberFormat="1" applyFont="1" applyFill="1" applyBorder="1"/>
    <xf numFmtId="0" fontId="2" fillId="6" borderId="53" xfId="0" applyFont="1" applyFill="1" applyBorder="1" applyAlignment="1">
      <alignment horizontal="center"/>
    </xf>
    <xf numFmtId="0" fontId="2" fillId="6" borderId="60" xfId="0" applyFont="1" applyFill="1" applyBorder="1" applyAlignment="1">
      <alignment horizontal="center"/>
    </xf>
    <xf numFmtId="0" fontId="14" fillId="16" borderId="21" xfId="0" applyFont="1" applyFill="1" applyBorder="1" applyAlignment="1"/>
    <xf numFmtId="44" fontId="16" fillId="16" borderId="22" xfId="0" applyNumberFormat="1" applyFont="1" applyFill="1" applyBorder="1"/>
    <xf numFmtId="0" fontId="16" fillId="16" borderId="21" xfId="0" applyFont="1" applyFill="1" applyBorder="1"/>
    <xf numFmtId="0" fontId="16" fillId="16" borderId="23" xfId="0" applyFont="1" applyFill="1" applyBorder="1"/>
    <xf numFmtId="15" fontId="16" fillId="16" borderId="24" xfId="0" applyNumberFormat="1" applyFont="1" applyFill="1" applyBorder="1"/>
    <xf numFmtId="8" fontId="16" fillId="16" borderId="24" xfId="0" applyNumberFormat="1" applyFont="1" applyFill="1" applyBorder="1"/>
    <xf numFmtId="44" fontId="16" fillId="16" borderId="24" xfId="0" applyNumberFormat="1" applyFont="1" applyFill="1" applyBorder="1"/>
    <xf numFmtId="44" fontId="16" fillId="16" borderId="25" xfId="0" applyNumberFormat="1" applyFont="1" applyFill="1" applyBorder="1"/>
    <xf numFmtId="0" fontId="32" fillId="9" borderId="49" xfId="0" applyFont="1" applyFill="1" applyBorder="1" applyAlignment="1">
      <alignment horizontal="right" wrapText="1"/>
    </xf>
    <xf numFmtId="0" fontId="17" fillId="0" borderId="32" xfId="0" applyFont="1" applyBorder="1" applyAlignment="1">
      <alignment horizontal="right"/>
    </xf>
    <xf numFmtId="0" fontId="14" fillId="0" borderId="35" xfId="0" applyFont="1" applyBorder="1" applyAlignment="1">
      <alignment horizontal="right"/>
    </xf>
    <xf numFmtId="44" fontId="14" fillId="0" borderId="35" xfId="1" applyFont="1" applyBorder="1" applyAlignment="1"/>
    <xf numFmtId="0" fontId="18" fillId="0" borderId="8" xfId="0" applyFont="1" applyFill="1" applyBorder="1" applyAlignment="1">
      <alignment horizontal="right"/>
    </xf>
    <xf numFmtId="8" fontId="24" fillId="7" borderId="41" xfId="0" applyNumberFormat="1" applyFont="1" applyFill="1" applyBorder="1" applyAlignment="1"/>
    <xf numFmtId="0" fontId="14" fillId="12" borderId="17" xfId="0" applyFont="1" applyFill="1" applyBorder="1" applyAlignment="1">
      <alignment vertical="center"/>
    </xf>
    <xf numFmtId="0" fontId="41" fillId="0" borderId="8" xfId="0" applyFont="1" applyBorder="1" applyAlignment="1">
      <alignment wrapText="1"/>
    </xf>
    <xf numFmtId="0" fontId="41" fillId="0" borderId="8" xfId="0" applyFont="1" applyBorder="1" applyAlignment="1"/>
    <xf numFmtId="0" fontId="16" fillId="15" borderId="8" xfId="0" applyFont="1" applyFill="1" applyBorder="1" applyAlignment="1">
      <alignment horizontal="right"/>
    </xf>
    <xf numFmtId="0" fontId="42" fillId="0" borderId="8" xfId="0" applyFont="1" applyBorder="1" applyAlignment="1"/>
    <xf numFmtId="0" fontId="36" fillId="0" borderId="8" xfId="0" applyFont="1" applyBorder="1" applyAlignment="1">
      <alignment wrapText="1"/>
    </xf>
    <xf numFmtId="44" fontId="14" fillId="12" borderId="31" xfId="1" applyFont="1" applyFill="1" applyBorder="1" applyAlignment="1"/>
    <xf numFmtId="44" fontId="14" fillId="12" borderId="32" xfId="1" applyFont="1" applyFill="1" applyBorder="1" applyAlignment="1"/>
    <xf numFmtId="0" fontId="20" fillId="0" borderId="19" xfId="0" applyFont="1" applyBorder="1" applyAlignment="1"/>
    <xf numFmtId="0" fontId="20" fillId="0" borderId="19" xfId="0" applyFont="1" applyBorder="1" applyAlignment="1">
      <alignment wrapText="1"/>
    </xf>
    <xf numFmtId="0" fontId="2" fillId="0" borderId="8" xfId="0" applyFont="1" applyFill="1" applyBorder="1" applyAlignment="1">
      <alignment horizontal="right"/>
    </xf>
    <xf numFmtId="44" fontId="2" fillId="0" borderId="8" xfId="0" applyNumberFormat="1" applyFont="1" applyFill="1" applyBorder="1"/>
    <xf numFmtId="0" fontId="2" fillId="0" borderId="8" xfId="0" applyFont="1" applyFill="1" applyBorder="1" applyAlignment="1">
      <alignment wrapText="1"/>
    </xf>
    <xf numFmtId="0" fontId="21" fillId="0" borderId="42" xfId="0" applyFont="1" applyBorder="1" applyAlignment="1"/>
    <xf numFmtId="0" fontId="2" fillId="0" borderId="43" xfId="0" applyFont="1" applyBorder="1" applyAlignment="1">
      <alignment horizontal="right"/>
    </xf>
    <xf numFmtId="44" fontId="2" fillId="0" borderId="43" xfId="0" applyNumberFormat="1" applyFont="1" applyBorder="1"/>
    <xf numFmtId="0" fontId="2" fillId="0" borderId="43" xfId="0" applyFont="1" applyBorder="1"/>
    <xf numFmtId="0" fontId="5" fillId="0" borderId="18" xfId="0" applyFont="1" applyBorder="1"/>
    <xf numFmtId="0" fontId="2" fillId="0" borderId="35" xfId="0" applyFont="1" applyFill="1" applyBorder="1" applyAlignment="1">
      <alignment horizontal="right"/>
    </xf>
    <xf numFmtId="44" fontId="2" fillId="0" borderId="35" xfId="0" applyNumberFormat="1" applyFont="1" applyFill="1" applyBorder="1"/>
    <xf numFmtId="0" fontId="2" fillId="0" borderId="35" xfId="0" applyFont="1" applyFill="1" applyBorder="1" applyAlignment="1">
      <alignment wrapText="1"/>
    </xf>
    <xf numFmtId="0" fontId="2" fillId="0" borderId="49" xfId="0" applyFont="1" applyBorder="1"/>
    <xf numFmtId="6" fontId="18" fillId="31" borderId="19" xfId="0" applyNumberFormat="1" applyFont="1" applyFill="1" applyBorder="1" applyAlignment="1">
      <alignment vertical="center" wrapText="1"/>
    </xf>
    <xf numFmtId="0" fontId="18" fillId="31" borderId="19" xfId="0" applyFont="1" applyFill="1" applyBorder="1" applyAlignment="1">
      <alignment vertical="center" wrapText="1"/>
    </xf>
    <xf numFmtId="0" fontId="14" fillId="16" borderId="53" xfId="0" applyFont="1" applyFill="1" applyBorder="1" applyAlignment="1"/>
    <xf numFmtId="0" fontId="14" fillId="16" borderId="8" xfId="0" applyFont="1" applyFill="1" applyBorder="1" applyAlignment="1"/>
    <xf numFmtId="0" fontId="0" fillId="16" borderId="40" xfId="0" applyFont="1" applyFill="1" applyBorder="1" applyAlignment="1"/>
    <xf numFmtId="0" fontId="0" fillId="16" borderId="35" xfId="0" applyFont="1" applyFill="1" applyBorder="1" applyAlignment="1"/>
    <xf numFmtId="0" fontId="0" fillId="16" borderId="41" xfId="0" applyFont="1" applyFill="1" applyBorder="1" applyAlignment="1"/>
    <xf numFmtId="0" fontId="20" fillId="0" borderId="8" xfId="0" applyFont="1" applyBorder="1"/>
    <xf numFmtId="44" fontId="24" fillId="32" borderId="36" xfId="0" applyNumberFormat="1" applyFont="1" applyFill="1" applyBorder="1" applyAlignment="1"/>
    <xf numFmtId="0" fontId="2" fillId="28" borderId="5" xfId="0" applyFont="1" applyFill="1" applyBorder="1" applyAlignment="1">
      <alignment horizontal="right" wrapText="1"/>
    </xf>
    <xf numFmtId="0" fontId="2" fillId="26" borderId="5" xfId="0" applyFont="1" applyFill="1" applyBorder="1" applyAlignment="1">
      <alignment horizontal="right" wrapText="1"/>
    </xf>
    <xf numFmtId="44" fontId="14" fillId="8" borderId="19" xfId="2" applyNumberFormat="1" applyFont="1" applyFill="1" applyBorder="1" applyAlignment="1"/>
    <xf numFmtId="44" fontId="14" fillId="6" borderId="47" xfId="1" applyFont="1" applyFill="1" applyBorder="1" applyAlignment="1"/>
    <xf numFmtId="0" fontId="2" fillId="28" borderId="61" xfId="0" applyFont="1" applyFill="1" applyBorder="1" applyAlignment="1">
      <alignment horizontal="right" wrapText="1"/>
    </xf>
    <xf numFmtId="164" fontId="2" fillId="28" borderId="61" xfId="0" applyNumberFormat="1" applyFont="1" applyFill="1" applyBorder="1"/>
    <xf numFmtId="44" fontId="2" fillId="28" borderId="61" xfId="1" applyFont="1" applyFill="1" applyBorder="1"/>
    <xf numFmtId="44" fontId="14" fillId="8" borderId="21" xfId="1" applyFont="1" applyFill="1" applyBorder="1" applyAlignment="1">
      <alignment wrapText="1"/>
    </xf>
    <xf numFmtId="0" fontId="14" fillId="16" borderId="53" xfId="0" applyFont="1" applyFill="1" applyBorder="1" applyAlignment="1">
      <alignment horizontal="left" wrapText="1"/>
    </xf>
    <xf numFmtId="0" fontId="14" fillId="16" borderId="8" xfId="0" applyFont="1" applyFill="1" applyBorder="1" applyAlignment="1">
      <alignment horizontal="left" wrapText="1"/>
    </xf>
    <xf numFmtId="0" fontId="14" fillId="16" borderId="53" xfId="0" applyFont="1" applyFill="1" applyBorder="1" applyAlignment="1">
      <alignment horizontal="left"/>
    </xf>
    <xf numFmtId="0" fontId="14" fillId="16" borderId="8" xfId="0" applyFont="1" applyFill="1" applyBorder="1" applyAlignment="1">
      <alignment horizontal="left"/>
    </xf>
    <xf numFmtId="0" fontId="46" fillId="15" borderId="31" xfId="0" applyFont="1" applyFill="1" applyBorder="1" applyAlignment="1">
      <alignment horizontal="center"/>
    </xf>
    <xf numFmtId="0" fontId="46" fillId="15" borderId="32" xfId="0" applyFont="1" applyFill="1" applyBorder="1" applyAlignment="1">
      <alignment horizontal="center"/>
    </xf>
    <xf numFmtId="0" fontId="46" fillId="15" borderId="33" xfId="0" applyFont="1" applyFill="1" applyBorder="1" applyAlignment="1">
      <alignment horizontal="center"/>
    </xf>
    <xf numFmtId="0" fontId="14" fillId="0" borderId="32" xfId="0" applyFont="1" applyFill="1" applyBorder="1" applyAlignment="1">
      <alignment horizontal="left" wrapText="1"/>
    </xf>
    <xf numFmtId="0" fontId="14" fillId="0" borderId="43" xfId="0" applyFont="1" applyFill="1" applyBorder="1" applyAlignment="1">
      <alignment horizontal="left" wrapText="1"/>
    </xf>
    <xf numFmtId="0" fontId="14" fillId="0" borderId="33" xfId="0" applyFont="1" applyFill="1" applyBorder="1" applyAlignment="1">
      <alignment horizontal="left" wrapText="1"/>
    </xf>
    <xf numFmtId="0" fontId="34" fillId="16" borderId="8" xfId="0" applyFont="1" applyFill="1" applyBorder="1" applyAlignment="1">
      <alignment horizontal="center"/>
    </xf>
    <xf numFmtId="0" fontId="35" fillId="16" borderId="8" xfId="0" applyFont="1" applyFill="1" applyBorder="1" applyAlignment="1">
      <alignment horizontal="center"/>
    </xf>
    <xf numFmtId="0" fontId="21" fillId="9" borderId="28" xfId="0" applyFont="1" applyFill="1" applyBorder="1" applyAlignment="1">
      <alignment horizontal="center" vertical="center"/>
    </xf>
    <xf numFmtId="0" fontId="21" fillId="9" borderId="29" xfId="0" applyFont="1" applyFill="1" applyBorder="1" applyAlignment="1">
      <alignment horizontal="center" vertical="center"/>
    </xf>
    <xf numFmtId="0" fontId="21" fillId="9" borderId="30" xfId="0" applyFont="1" applyFill="1" applyBorder="1" applyAlignment="1">
      <alignment horizontal="center" vertical="center"/>
    </xf>
    <xf numFmtId="0" fontId="14" fillId="18" borderId="42" xfId="0" applyFont="1" applyFill="1" applyBorder="1" applyAlignment="1">
      <alignment horizontal="center"/>
    </xf>
    <xf numFmtId="0" fontId="14" fillId="18" borderId="40" xfId="0" applyFont="1" applyFill="1" applyBorder="1" applyAlignment="1">
      <alignment horizontal="center"/>
    </xf>
    <xf numFmtId="0" fontId="26" fillId="9" borderId="31" xfId="0" applyFont="1" applyFill="1" applyBorder="1" applyAlignment="1">
      <alignment horizontal="center"/>
    </xf>
    <xf numFmtId="0" fontId="26" fillId="9" borderId="32" xfId="0" applyFont="1" applyFill="1" applyBorder="1" applyAlignment="1">
      <alignment horizontal="center"/>
    </xf>
    <xf numFmtId="0" fontId="26" fillId="9" borderId="33" xfId="0" applyFont="1" applyFill="1" applyBorder="1" applyAlignment="1">
      <alignment horizontal="center"/>
    </xf>
    <xf numFmtId="0" fontId="39" fillId="9" borderId="31" xfId="0" applyFont="1" applyFill="1" applyBorder="1" applyAlignment="1">
      <alignment horizontal="center"/>
    </xf>
    <xf numFmtId="0" fontId="39" fillId="9" borderId="32" xfId="0" applyFont="1" applyFill="1" applyBorder="1" applyAlignment="1">
      <alignment horizontal="center"/>
    </xf>
    <xf numFmtId="0" fontId="39" fillId="9" borderId="33" xfId="0" applyFont="1" applyFill="1" applyBorder="1" applyAlignment="1">
      <alignment horizontal="center"/>
    </xf>
    <xf numFmtId="0" fontId="2" fillId="16" borderId="8" xfId="0" applyFont="1" applyFill="1" applyBorder="1" applyAlignment="1">
      <alignment horizontal="center"/>
    </xf>
    <xf numFmtId="0" fontId="9" fillId="16" borderId="8" xfId="0" applyFont="1" applyFill="1" applyBorder="1"/>
    <xf numFmtId="0" fontId="40" fillId="9" borderId="31" xfId="0" applyFont="1" applyFill="1" applyBorder="1" applyAlignment="1">
      <alignment horizontal="center" vertical="center"/>
    </xf>
    <xf numFmtId="0" fontId="40" fillId="9" borderId="32" xfId="0" applyFont="1" applyFill="1" applyBorder="1" applyAlignment="1">
      <alignment horizontal="center" vertical="center"/>
    </xf>
    <xf numFmtId="0" fontId="40" fillId="9" borderId="33" xfId="0" applyFont="1" applyFill="1" applyBorder="1" applyAlignment="1">
      <alignment horizontal="center" vertical="center"/>
    </xf>
    <xf numFmtId="0" fontId="2" fillId="2" borderId="9" xfId="0" applyFont="1" applyFill="1" applyBorder="1" applyAlignment="1">
      <alignment horizontal="center"/>
    </xf>
    <xf numFmtId="0" fontId="9" fillId="0" borderId="10" xfId="0" applyFont="1" applyBorder="1"/>
  </cellXfs>
  <cellStyles count="8">
    <cellStyle name="Currency" xfId="1" builtinId="4"/>
    <cellStyle name="Currency 2" xfId="4" xr:uid="{916FF10E-8098-40E5-AA11-90DFF82FDBB1}"/>
    <cellStyle name="Hyperlink 2" xfId="6" xr:uid="{B0149EDD-92F0-4E5C-8F02-D15987E389E9}"/>
    <cellStyle name="Normal" xfId="0" builtinId="0"/>
    <cellStyle name="Normal 2" xfId="7" xr:uid="{63F1019C-FFEE-4074-BC83-2D2AE9E1FA2E}"/>
    <cellStyle name="Normal 3" xfId="3" xr:uid="{A583D8E4-B7C1-4084-89E6-836BA03D85A9}"/>
    <cellStyle name="Percent" xfId="2" builtinId="5"/>
    <cellStyle name="Percent 2" xfId="5" xr:uid="{D8985AAE-05BE-471C-BE88-2193BEFC900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204106</xdr:colOff>
      <xdr:row>19</xdr:row>
      <xdr:rowOff>108858</xdr:rowOff>
    </xdr:from>
    <xdr:to>
      <xdr:col>9</xdr:col>
      <xdr:colOff>639535</xdr:colOff>
      <xdr:row>21</xdr:row>
      <xdr:rowOff>108860</xdr:rowOff>
    </xdr:to>
    <xdr:pic>
      <xdr:nvPicPr>
        <xdr:cNvPr id="2" name="Picture 1">
          <a:extLst>
            <a:ext uri="{FF2B5EF4-FFF2-40B4-BE49-F238E27FC236}">
              <a16:creationId xmlns:a16="http://schemas.microsoft.com/office/drawing/2014/main" id="{1F1202E3-49E4-421A-BE4B-E596BFEE3DD1}"/>
            </a:ext>
          </a:extLst>
        </xdr:cNvPr>
        <xdr:cNvPicPr>
          <a:picLocks noChangeAspect="1"/>
        </xdr:cNvPicPr>
      </xdr:nvPicPr>
      <xdr:blipFill rotWithShape="1">
        <a:blip xmlns:r="http://schemas.openxmlformats.org/officeDocument/2006/relationships" r:embed="rId1"/>
        <a:srcRect l="31511" t="82202" r="17692" b="12850"/>
        <a:stretch/>
      </xdr:blipFill>
      <xdr:spPr>
        <a:xfrm>
          <a:off x="204106" y="4245429"/>
          <a:ext cx="6558643" cy="35378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28575</xdr:rowOff>
    </xdr:from>
    <xdr:to>
      <xdr:col>14</xdr:col>
      <xdr:colOff>0</xdr:colOff>
      <xdr:row>16</xdr:row>
      <xdr:rowOff>171450</xdr:rowOff>
    </xdr:to>
    <xdr:sp macro="" textlink="">
      <xdr:nvSpPr>
        <xdr:cNvPr id="2" name="TextBox 1">
          <a:extLst>
            <a:ext uri="{FF2B5EF4-FFF2-40B4-BE49-F238E27FC236}">
              <a16:creationId xmlns:a16="http://schemas.microsoft.com/office/drawing/2014/main" id="{9720375A-DF0A-4D2C-B255-BCA91F4C5AF0}"/>
            </a:ext>
          </a:extLst>
        </xdr:cNvPr>
        <xdr:cNvSpPr txBox="1"/>
      </xdr:nvSpPr>
      <xdr:spPr>
        <a:xfrm>
          <a:off x="0" y="28575"/>
          <a:ext cx="9601200" cy="3190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CA" sz="1100" b="1" i="0">
            <a:solidFill>
              <a:schemeClr val="dk1"/>
            </a:solidFill>
            <a:effectLst/>
            <a:latin typeface="+mn-lt"/>
            <a:ea typeface="+mn-ea"/>
            <a:cs typeface="+mn-cs"/>
          </a:endParaRPr>
        </a:p>
        <a:p>
          <a:pPr algn="ctr"/>
          <a:r>
            <a:rPr lang="en-CA" sz="1100" b="1" i="0">
              <a:solidFill>
                <a:schemeClr val="dk1"/>
              </a:solidFill>
              <a:effectLst/>
              <a:latin typeface="+mn-lt"/>
              <a:ea typeface="+mn-ea"/>
              <a:cs typeface="+mn-cs"/>
            </a:rPr>
            <a:t>LEGAL DISCLAIMER</a:t>
          </a:r>
        </a:p>
        <a:p>
          <a:endParaRPr lang="en-CA" sz="1100" b="1" i="0">
            <a:solidFill>
              <a:schemeClr val="dk1"/>
            </a:solidFill>
            <a:effectLst/>
            <a:latin typeface="+mn-lt"/>
            <a:ea typeface="+mn-ea"/>
            <a:cs typeface="+mn-cs"/>
          </a:endParaRPr>
        </a:p>
        <a:p>
          <a:endParaRPr lang="en-CA" sz="1100" b="1" i="0">
            <a:solidFill>
              <a:schemeClr val="dk1"/>
            </a:solidFill>
            <a:effectLst/>
            <a:latin typeface="+mn-lt"/>
            <a:ea typeface="+mn-ea"/>
            <a:cs typeface="+mn-cs"/>
          </a:endParaRPr>
        </a:p>
        <a:p>
          <a:r>
            <a:rPr lang="en-CA" sz="1100" b="1" i="0">
              <a:solidFill>
                <a:schemeClr val="dk1"/>
              </a:solidFill>
              <a:effectLst/>
              <a:latin typeface="+mn-lt"/>
              <a:ea typeface="+mn-ea"/>
              <a:cs typeface="+mn-cs"/>
            </a:rPr>
            <a:t>The information and</a:t>
          </a:r>
          <a:r>
            <a:rPr lang="en-CA" sz="1100" b="1" i="0" baseline="0">
              <a:solidFill>
                <a:schemeClr val="dk1"/>
              </a:solidFill>
              <a:effectLst/>
              <a:latin typeface="+mn-lt"/>
              <a:ea typeface="+mn-ea"/>
              <a:cs typeface="+mn-cs"/>
            </a:rPr>
            <a:t> </a:t>
          </a:r>
          <a:r>
            <a:rPr lang="en-CA" sz="1100" b="1" i="0">
              <a:solidFill>
                <a:schemeClr val="dk1"/>
              </a:solidFill>
              <a:effectLst/>
              <a:latin typeface="+mn-lt"/>
              <a:ea typeface="+mn-ea"/>
              <a:cs typeface="+mn-cs"/>
            </a:rPr>
            <a:t>materials contained within this financial model are for general information purposes only, are not intended to constitute financial</a:t>
          </a:r>
          <a:r>
            <a:rPr lang="en-CA" sz="1100" b="1" i="0" baseline="0">
              <a:solidFill>
                <a:schemeClr val="dk1"/>
              </a:solidFill>
              <a:effectLst/>
              <a:latin typeface="+mn-lt"/>
              <a:ea typeface="+mn-ea"/>
              <a:cs typeface="+mn-cs"/>
            </a:rPr>
            <a:t>, </a:t>
          </a:r>
          <a:r>
            <a:rPr lang="en-CA" sz="1100" b="1" i="0">
              <a:solidFill>
                <a:schemeClr val="dk1"/>
              </a:solidFill>
              <a:effectLst/>
              <a:latin typeface="+mn-lt"/>
              <a:ea typeface="+mn-ea"/>
              <a:cs typeface="+mn-cs"/>
            </a:rPr>
            <a:t>legal or other professional advice and should not be relied on or treated as a substitute for specific advice relevant professional advice.</a:t>
          </a:r>
        </a:p>
        <a:p>
          <a:r>
            <a:rPr lang="en-CA" sz="1100" b="1" i="0">
              <a:solidFill>
                <a:schemeClr val="dk1"/>
              </a:solidFill>
              <a:effectLst/>
              <a:latin typeface="+mn-lt"/>
              <a:ea typeface="+mn-ea"/>
              <a:cs typeface="+mn-cs"/>
            </a:rPr>
            <a:t>We make no warranties, representations or undertakings about any of the content of this model</a:t>
          </a:r>
          <a:r>
            <a:rPr lang="en-CA" sz="1100" b="1" i="0" baseline="0">
              <a:solidFill>
                <a:schemeClr val="dk1"/>
              </a:solidFill>
              <a:effectLst/>
              <a:latin typeface="+mn-lt"/>
              <a:ea typeface="+mn-ea"/>
              <a:cs typeface="+mn-cs"/>
            </a:rPr>
            <a:t> </a:t>
          </a:r>
          <a:r>
            <a:rPr lang="en-CA" sz="1100" b="1" i="0">
              <a:solidFill>
                <a:schemeClr val="dk1"/>
              </a:solidFill>
              <a:effectLst/>
              <a:latin typeface="+mn-lt"/>
              <a:ea typeface="+mn-ea"/>
              <a:cs typeface="+mn-cs"/>
            </a:rPr>
            <a:t>(including, without limitation, any as to the quality, accuracy, completeness or fitness for any particular purpose of such content). Although we make reasonable efforts to ensure</a:t>
          </a:r>
          <a:r>
            <a:rPr lang="en-CA" sz="1100" b="1" i="0" baseline="0">
              <a:solidFill>
                <a:schemeClr val="dk1"/>
              </a:solidFill>
              <a:effectLst/>
              <a:latin typeface="+mn-lt"/>
              <a:ea typeface="+mn-ea"/>
              <a:cs typeface="+mn-cs"/>
            </a:rPr>
            <a:t> the accuracy of this model </a:t>
          </a:r>
          <a:r>
            <a:rPr lang="en-CA" sz="1100" b="1" i="0">
              <a:solidFill>
                <a:schemeClr val="dk1"/>
              </a:solidFill>
              <a:effectLst/>
              <a:latin typeface="+mn-lt"/>
              <a:ea typeface="+mn-ea"/>
              <a:cs typeface="+mn-cs"/>
            </a:rPr>
            <a:t>we make no representations, warranties or guarantees, whether express or implied, that the content in</a:t>
          </a:r>
          <a:r>
            <a:rPr lang="en-CA" sz="1100" b="1" i="0" baseline="0">
              <a:solidFill>
                <a:schemeClr val="dk1"/>
              </a:solidFill>
              <a:effectLst/>
              <a:latin typeface="+mn-lt"/>
              <a:ea typeface="+mn-ea"/>
              <a:cs typeface="+mn-cs"/>
            </a:rPr>
            <a:t> this model </a:t>
          </a:r>
          <a:r>
            <a:rPr lang="en-CA" sz="1100" b="1" i="0">
              <a:solidFill>
                <a:schemeClr val="dk1"/>
              </a:solidFill>
              <a:effectLst/>
              <a:latin typeface="+mn-lt"/>
              <a:ea typeface="+mn-ea"/>
              <a:cs typeface="+mn-cs"/>
            </a:rPr>
            <a:t>is accurate, complete or up-to-date. Each individuals</a:t>
          </a:r>
          <a:r>
            <a:rPr lang="en-CA" sz="1100" b="1" i="0" baseline="0">
              <a:solidFill>
                <a:schemeClr val="dk1"/>
              </a:solidFill>
              <a:effectLst/>
              <a:latin typeface="+mn-lt"/>
              <a:ea typeface="+mn-ea"/>
              <a:cs typeface="+mn-cs"/>
            </a:rPr>
            <a:t> investments are highly specific and professional advice should be obtain prior to making an material financial decision regarding to specific investment. </a:t>
          </a:r>
          <a:endParaRPr lang="en-CA" sz="1100" b="1" i="0">
            <a:solidFill>
              <a:schemeClr val="dk1"/>
            </a:solidFill>
            <a:effectLst/>
            <a:latin typeface="+mn-lt"/>
            <a:ea typeface="+mn-ea"/>
            <a:cs typeface="+mn-cs"/>
          </a:endParaRPr>
        </a:p>
        <a:p>
          <a:endParaRPr lang="en-CA"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323850</xdr:colOff>
      <xdr:row>14</xdr:row>
      <xdr:rowOff>133350</xdr:rowOff>
    </xdr:from>
    <xdr:to>
      <xdr:col>10</xdr:col>
      <xdr:colOff>486418</xdr:colOff>
      <xdr:row>34</xdr:row>
      <xdr:rowOff>152400</xdr:rowOff>
    </xdr:to>
    <xdr:pic>
      <xdr:nvPicPr>
        <xdr:cNvPr id="2" name="Picture 1">
          <a:extLst>
            <a:ext uri="{FF2B5EF4-FFF2-40B4-BE49-F238E27FC236}">
              <a16:creationId xmlns:a16="http://schemas.microsoft.com/office/drawing/2014/main" id="{453B3F9C-DAE0-4B48-BBAA-7EA4F1F3D6BD}"/>
            </a:ext>
          </a:extLst>
        </xdr:cNvPr>
        <xdr:cNvPicPr>
          <a:picLocks noChangeAspect="1"/>
        </xdr:cNvPicPr>
      </xdr:nvPicPr>
      <xdr:blipFill>
        <a:blip xmlns:r="http://schemas.openxmlformats.org/officeDocument/2006/relationships" r:embed="rId1"/>
        <a:stretch>
          <a:fillRect/>
        </a:stretch>
      </xdr:blipFill>
      <xdr:spPr>
        <a:xfrm>
          <a:off x="647700" y="3390900"/>
          <a:ext cx="7287268" cy="4781550"/>
        </a:xfrm>
        <a:prstGeom prst="rect">
          <a:avLst/>
        </a:prstGeom>
      </xdr:spPr>
    </xdr:pic>
    <xdr:clientData/>
  </xdr:twoCellAnchor>
  <xdr:twoCellAnchor>
    <xdr:from>
      <xdr:col>12</xdr:col>
      <xdr:colOff>647700</xdr:colOff>
      <xdr:row>29</xdr:row>
      <xdr:rowOff>114300</xdr:rowOff>
    </xdr:from>
    <xdr:to>
      <xdr:col>17</xdr:col>
      <xdr:colOff>57150</xdr:colOff>
      <xdr:row>30</xdr:row>
      <xdr:rowOff>95250</xdr:rowOff>
    </xdr:to>
    <xdr:sp macro="" textlink="">
      <xdr:nvSpPr>
        <xdr:cNvPr id="3" name="Arrow: Left 2">
          <a:extLst>
            <a:ext uri="{FF2B5EF4-FFF2-40B4-BE49-F238E27FC236}">
              <a16:creationId xmlns:a16="http://schemas.microsoft.com/office/drawing/2014/main" id="{95CBD442-4832-4FB5-9BF9-70ABA4F7A3F4}"/>
            </a:ext>
          </a:extLst>
        </xdr:cNvPr>
        <xdr:cNvSpPr/>
      </xdr:nvSpPr>
      <xdr:spPr>
        <a:xfrm>
          <a:off x="9467850" y="6229350"/>
          <a:ext cx="2838450" cy="11239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86A7E-1BA2-4CC4-9B1D-1535B2FDF45F}">
  <sheetPr>
    <tabColor theme="5" tint="0.39997558519241921"/>
  </sheetPr>
  <dimension ref="A1:P26"/>
  <sheetViews>
    <sheetView zoomScale="125" zoomScaleNormal="70" workbookViewId="0">
      <selection activeCell="O7" sqref="O7"/>
    </sheetView>
  </sheetViews>
  <sheetFormatPr baseColWidth="10" defaultColWidth="9" defaultRowHeight="14"/>
  <cols>
    <col min="1" max="15" width="9" style="40"/>
    <col min="16" max="16" width="24.83203125" style="40" customWidth="1"/>
    <col min="17" max="16384" width="9" style="40"/>
  </cols>
  <sheetData>
    <row r="1" spans="1:16" ht="29" thickBot="1">
      <c r="A1" s="303" t="s">
        <v>157</v>
      </c>
      <c r="B1" s="304"/>
      <c r="C1" s="304"/>
      <c r="D1" s="304"/>
      <c r="E1" s="304"/>
      <c r="F1" s="304"/>
      <c r="G1" s="304"/>
      <c r="H1" s="304"/>
      <c r="I1" s="304"/>
      <c r="J1" s="304"/>
      <c r="K1" s="304"/>
      <c r="L1" s="304"/>
      <c r="M1" s="304"/>
      <c r="N1" s="304"/>
      <c r="O1" s="304"/>
      <c r="P1" s="305"/>
    </row>
    <row r="2" spans="1:16">
      <c r="A2" s="284" t="s">
        <v>160</v>
      </c>
      <c r="B2" s="48"/>
      <c r="C2" s="48"/>
      <c r="D2" s="48"/>
      <c r="E2" s="48"/>
      <c r="F2" s="48"/>
      <c r="G2" s="48"/>
      <c r="H2" s="48"/>
      <c r="I2" s="48"/>
      <c r="J2" s="48"/>
      <c r="K2" s="48"/>
      <c r="L2" s="48"/>
      <c r="M2" s="48"/>
      <c r="N2" s="48"/>
      <c r="O2" s="48"/>
      <c r="P2" s="213"/>
    </row>
    <row r="3" spans="1:16">
      <c r="A3" s="301" t="s">
        <v>159</v>
      </c>
      <c r="B3" s="302"/>
      <c r="C3" s="302"/>
      <c r="D3" s="302"/>
      <c r="E3" s="302"/>
      <c r="F3" s="302"/>
      <c r="G3" s="302"/>
      <c r="H3" s="302"/>
      <c r="I3" s="302"/>
      <c r="J3" s="302"/>
      <c r="K3" s="302"/>
      <c r="L3" s="302"/>
      <c r="M3" s="302"/>
      <c r="N3" s="48"/>
      <c r="O3" s="48"/>
      <c r="P3" s="213"/>
    </row>
    <row r="4" spans="1:16">
      <c r="A4" s="301" t="s">
        <v>175</v>
      </c>
      <c r="B4" s="302"/>
      <c r="C4" s="302"/>
      <c r="D4" s="302"/>
      <c r="E4" s="302"/>
      <c r="F4" s="302"/>
      <c r="G4" s="302"/>
      <c r="H4" s="302"/>
      <c r="I4" s="302"/>
      <c r="J4" s="302"/>
      <c r="K4" s="302"/>
      <c r="L4" s="302"/>
      <c r="M4" s="302"/>
      <c r="N4" s="48"/>
      <c r="O4" s="48"/>
      <c r="P4" s="213"/>
    </row>
    <row r="5" spans="1:16" ht="44.25" customHeight="1">
      <c r="A5" s="299" t="s">
        <v>158</v>
      </c>
      <c r="B5" s="300"/>
      <c r="C5" s="300"/>
      <c r="D5" s="300"/>
      <c r="E5" s="300"/>
      <c r="F5" s="300"/>
      <c r="G5" s="300"/>
      <c r="H5" s="300"/>
      <c r="I5" s="300"/>
      <c r="J5" s="300"/>
      <c r="K5" s="300"/>
      <c r="L5" s="300"/>
      <c r="M5" s="300"/>
      <c r="N5" s="48"/>
      <c r="O5" s="48"/>
      <c r="P5" s="213"/>
    </row>
    <row r="6" spans="1:16">
      <c r="A6" s="284" t="s">
        <v>161</v>
      </c>
      <c r="B6" s="285"/>
      <c r="C6" s="285"/>
      <c r="D6" s="285"/>
      <c r="E6" s="285"/>
      <c r="F6" s="285"/>
      <c r="G6" s="285"/>
      <c r="H6" s="285"/>
      <c r="I6" s="285"/>
      <c r="J6" s="285"/>
      <c r="K6" s="285"/>
      <c r="L6" s="285"/>
      <c r="M6" s="285"/>
      <c r="N6" s="48"/>
      <c r="O6" s="48"/>
      <c r="P6" s="213"/>
    </row>
    <row r="7" spans="1:16">
      <c r="A7" s="284"/>
      <c r="B7" s="285" t="s">
        <v>163</v>
      </c>
      <c r="C7" s="285"/>
      <c r="D7" s="285"/>
      <c r="E7" s="285"/>
      <c r="F7" s="285"/>
      <c r="G7" s="285"/>
      <c r="H7" s="285"/>
      <c r="I7" s="285"/>
      <c r="J7" s="285"/>
      <c r="K7" s="285"/>
      <c r="L7" s="285"/>
      <c r="M7" s="285"/>
      <c r="N7" s="48"/>
      <c r="O7" s="48"/>
      <c r="P7" s="213"/>
    </row>
    <row r="8" spans="1:16">
      <c r="A8" s="212"/>
      <c r="B8" s="285" t="s">
        <v>164</v>
      </c>
      <c r="C8" s="48"/>
      <c r="D8" s="48"/>
      <c r="E8" s="48"/>
      <c r="F8" s="48"/>
      <c r="G8" s="48"/>
      <c r="H8" s="48"/>
      <c r="I8" s="48"/>
      <c r="J8" s="48"/>
      <c r="K8" s="48"/>
      <c r="L8" s="48"/>
      <c r="M8" s="48"/>
      <c r="N8" s="48"/>
      <c r="O8" s="48"/>
      <c r="P8" s="213"/>
    </row>
    <row r="9" spans="1:16">
      <c r="A9" s="212"/>
      <c r="B9" s="285" t="s">
        <v>165</v>
      </c>
      <c r="C9" s="285"/>
      <c r="D9" s="48"/>
      <c r="E9" s="48"/>
      <c r="F9" s="48"/>
      <c r="G9" s="48"/>
      <c r="H9" s="48"/>
      <c r="I9" s="48"/>
      <c r="J9" s="48"/>
      <c r="K9" s="48"/>
      <c r="L9" s="48"/>
      <c r="M9" s="48"/>
      <c r="N9" s="48"/>
      <c r="O9" s="48"/>
      <c r="P9" s="213"/>
    </row>
    <row r="10" spans="1:16">
      <c r="A10" s="212"/>
      <c r="B10" s="285" t="s">
        <v>166</v>
      </c>
      <c r="C10" s="285"/>
      <c r="D10" s="48"/>
      <c r="E10" s="48"/>
      <c r="F10" s="48"/>
      <c r="G10" s="48"/>
      <c r="H10" s="48"/>
      <c r="I10" s="48"/>
      <c r="J10" s="48"/>
      <c r="K10" s="48"/>
      <c r="L10" s="48"/>
      <c r="M10" s="48"/>
      <c r="N10" s="48"/>
      <c r="O10" s="48"/>
      <c r="P10" s="213"/>
    </row>
    <row r="11" spans="1:16">
      <c r="A11" s="212"/>
      <c r="B11" s="285" t="s">
        <v>167</v>
      </c>
      <c r="C11" s="48"/>
      <c r="D11" s="48"/>
      <c r="E11" s="48"/>
      <c r="F11" s="48"/>
      <c r="G11" s="48"/>
      <c r="H11" s="48"/>
      <c r="I11" s="48"/>
      <c r="J11" s="48"/>
      <c r="K11" s="48"/>
      <c r="L11" s="48"/>
      <c r="M11" s="48"/>
      <c r="N11" s="48"/>
      <c r="O11" s="48"/>
      <c r="P11" s="213"/>
    </row>
    <row r="12" spans="1:16">
      <c r="A12" s="212"/>
      <c r="B12" s="48"/>
      <c r="C12" s="48"/>
      <c r="D12" s="48"/>
      <c r="E12" s="48"/>
      <c r="F12" s="48"/>
      <c r="G12" s="48"/>
      <c r="H12" s="48"/>
      <c r="I12" s="48"/>
      <c r="J12" s="48"/>
      <c r="K12" s="48"/>
      <c r="L12" s="48"/>
      <c r="M12" s="48"/>
      <c r="N12" s="48"/>
      <c r="O12" s="48"/>
      <c r="P12" s="213"/>
    </row>
    <row r="13" spans="1:16">
      <c r="A13" s="284" t="s">
        <v>162</v>
      </c>
      <c r="B13" s="48"/>
      <c r="C13" s="48"/>
      <c r="D13" s="48"/>
      <c r="E13" s="48"/>
      <c r="F13" s="48"/>
      <c r="G13" s="48"/>
      <c r="H13" s="48"/>
      <c r="I13" s="48"/>
      <c r="J13" s="48"/>
      <c r="K13" s="48"/>
      <c r="L13" s="48"/>
      <c r="M13" s="48"/>
      <c r="N13" s="48"/>
      <c r="O13" s="48"/>
      <c r="P13" s="213"/>
    </row>
    <row r="14" spans="1:16">
      <c r="A14" s="284" t="s">
        <v>168</v>
      </c>
      <c r="B14" s="48"/>
      <c r="C14" s="48"/>
      <c r="D14" s="48"/>
      <c r="E14" s="48"/>
      <c r="F14" s="48"/>
      <c r="G14" s="48"/>
      <c r="H14" s="48"/>
      <c r="I14" s="48"/>
      <c r="J14" s="48"/>
      <c r="K14" s="48"/>
      <c r="L14" s="48"/>
      <c r="M14" s="48"/>
      <c r="N14" s="48"/>
      <c r="O14" s="48"/>
      <c r="P14" s="213"/>
    </row>
    <row r="15" spans="1:16">
      <c r="A15" s="212"/>
      <c r="B15" s="285" t="s">
        <v>169</v>
      </c>
      <c r="C15" s="48"/>
      <c r="D15" s="48"/>
      <c r="E15" s="48"/>
      <c r="F15" s="48"/>
      <c r="G15" s="48"/>
      <c r="H15" s="48"/>
      <c r="I15" s="48"/>
      <c r="J15" s="48"/>
      <c r="K15" s="48"/>
      <c r="L15" s="48"/>
      <c r="M15" s="48"/>
      <c r="N15" s="48"/>
      <c r="O15" s="48"/>
      <c r="P15" s="213"/>
    </row>
    <row r="16" spans="1:16">
      <c r="A16" s="212"/>
      <c r="B16" s="285" t="s">
        <v>170</v>
      </c>
      <c r="C16" s="48"/>
      <c r="D16" s="48"/>
      <c r="E16" s="48"/>
      <c r="F16" s="48"/>
      <c r="G16" s="48"/>
      <c r="H16" s="48"/>
      <c r="I16" s="48"/>
      <c r="J16" s="48"/>
      <c r="K16" s="48"/>
      <c r="L16" s="48"/>
      <c r="M16" s="48"/>
      <c r="N16" s="48"/>
      <c r="O16" s="48"/>
      <c r="P16" s="213"/>
    </row>
    <row r="17" spans="1:16">
      <c r="A17" s="212"/>
      <c r="B17" s="285" t="s">
        <v>171</v>
      </c>
      <c r="C17" s="48"/>
      <c r="D17" s="48"/>
      <c r="E17" s="48"/>
      <c r="F17" s="48"/>
      <c r="G17" s="48"/>
      <c r="H17" s="48"/>
      <c r="I17" s="48"/>
      <c r="J17" s="48"/>
      <c r="K17" s="48"/>
      <c r="L17" s="48"/>
      <c r="M17" s="48"/>
      <c r="N17" s="48"/>
      <c r="O17" s="48"/>
      <c r="P17" s="213"/>
    </row>
    <row r="18" spans="1:16">
      <c r="A18" s="212"/>
      <c r="B18" s="285" t="s">
        <v>172</v>
      </c>
      <c r="C18" s="48"/>
      <c r="D18" s="48"/>
      <c r="E18" s="48"/>
      <c r="F18" s="48"/>
      <c r="G18" s="48"/>
      <c r="H18" s="48"/>
      <c r="I18" s="48"/>
      <c r="J18" s="48"/>
      <c r="K18" s="48"/>
      <c r="L18" s="48"/>
      <c r="M18" s="48"/>
      <c r="N18" s="48"/>
      <c r="O18" s="48"/>
      <c r="P18" s="213"/>
    </row>
    <row r="19" spans="1:16">
      <c r="A19" s="212"/>
      <c r="B19" s="285" t="s">
        <v>173</v>
      </c>
      <c r="C19" s="48"/>
      <c r="D19" s="48"/>
      <c r="E19" s="48"/>
      <c r="F19" s="48"/>
      <c r="G19" s="48"/>
      <c r="H19" s="48"/>
      <c r="I19" s="48"/>
      <c r="J19" s="48"/>
      <c r="K19" s="48"/>
      <c r="L19" s="48"/>
      <c r="M19" s="48"/>
      <c r="N19" s="48"/>
      <c r="O19" s="48"/>
      <c r="P19" s="213"/>
    </row>
    <row r="20" spans="1:16">
      <c r="A20" s="212"/>
      <c r="B20" s="48"/>
      <c r="C20" s="48"/>
      <c r="D20" s="48"/>
      <c r="E20" s="48"/>
      <c r="F20" s="48"/>
      <c r="G20" s="48"/>
      <c r="H20" s="48"/>
      <c r="I20" s="48"/>
      <c r="J20" s="48"/>
      <c r="K20" s="48"/>
      <c r="L20" s="48"/>
      <c r="M20" s="48"/>
      <c r="N20" s="48"/>
      <c r="O20" s="48"/>
      <c r="P20" s="213"/>
    </row>
    <row r="21" spans="1:16">
      <c r="A21" s="212"/>
      <c r="B21" s="48"/>
      <c r="C21" s="48"/>
      <c r="D21" s="48"/>
      <c r="E21" s="48"/>
      <c r="F21" s="48"/>
      <c r="G21" s="48"/>
      <c r="H21" s="48"/>
      <c r="I21" s="48"/>
      <c r="J21" s="48"/>
      <c r="K21" s="48"/>
      <c r="L21" s="48"/>
      <c r="M21" s="48"/>
      <c r="N21" s="48"/>
      <c r="O21" s="48"/>
      <c r="P21" s="213"/>
    </row>
    <row r="22" spans="1:16">
      <c r="A22" s="212"/>
      <c r="B22" s="48"/>
      <c r="C22" s="48"/>
      <c r="D22" s="48"/>
      <c r="E22" s="48"/>
      <c r="F22" s="48"/>
      <c r="G22" s="48"/>
      <c r="H22" s="48"/>
      <c r="I22" s="48"/>
      <c r="J22" s="48"/>
      <c r="K22" s="48"/>
      <c r="L22" s="48"/>
      <c r="M22" s="48"/>
      <c r="N22" s="48"/>
      <c r="O22" s="48"/>
      <c r="P22" s="213"/>
    </row>
    <row r="23" spans="1:16">
      <c r="A23" s="212"/>
      <c r="B23" s="48"/>
      <c r="C23" s="48"/>
      <c r="D23" s="48"/>
      <c r="E23" s="48"/>
      <c r="F23" s="48"/>
      <c r="G23" s="48"/>
      <c r="H23" s="48"/>
      <c r="I23" s="48"/>
      <c r="J23" s="48"/>
      <c r="K23" s="48"/>
      <c r="L23" s="48"/>
      <c r="M23" s="48"/>
      <c r="N23" s="48"/>
      <c r="O23" s="48"/>
      <c r="P23" s="213"/>
    </row>
    <row r="24" spans="1:16">
      <c r="A24" s="284" t="s">
        <v>174</v>
      </c>
      <c r="B24" s="48"/>
      <c r="C24" s="48"/>
      <c r="D24" s="48"/>
      <c r="E24" s="48"/>
      <c r="F24" s="48"/>
      <c r="G24" s="48"/>
      <c r="H24" s="48"/>
      <c r="I24" s="48"/>
      <c r="J24" s="48"/>
      <c r="K24" s="48"/>
      <c r="L24" s="48"/>
      <c r="M24" s="48"/>
      <c r="N24" s="48"/>
      <c r="O24" s="48"/>
      <c r="P24" s="213"/>
    </row>
    <row r="25" spans="1:16">
      <c r="A25" s="212"/>
      <c r="B25" s="48"/>
      <c r="C25" s="48"/>
      <c r="D25" s="48"/>
      <c r="E25" s="48"/>
      <c r="F25" s="48"/>
      <c r="G25" s="48"/>
      <c r="H25" s="48"/>
      <c r="I25" s="48"/>
      <c r="J25" s="48"/>
      <c r="K25" s="48"/>
      <c r="L25" s="48"/>
      <c r="M25" s="48"/>
      <c r="N25" s="48"/>
      <c r="O25" s="48"/>
      <c r="P25" s="213"/>
    </row>
    <row r="26" spans="1:16" ht="15" thickBot="1">
      <c r="A26" s="286"/>
      <c r="B26" s="287"/>
      <c r="C26" s="287"/>
      <c r="D26" s="287"/>
      <c r="E26" s="287"/>
      <c r="F26" s="287"/>
      <c r="G26" s="287"/>
      <c r="H26" s="287"/>
      <c r="I26" s="287"/>
      <c r="J26" s="287"/>
      <c r="K26" s="287"/>
      <c r="L26" s="287"/>
      <c r="M26" s="287"/>
      <c r="N26" s="287"/>
      <c r="O26" s="287"/>
      <c r="P26" s="288"/>
    </row>
  </sheetData>
  <mergeCells count="4">
    <mergeCell ref="A5:M5"/>
    <mergeCell ref="A4:M4"/>
    <mergeCell ref="A3:M3"/>
    <mergeCell ref="A1:P1"/>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5DCE7C-9A95-456D-BEFB-9E06DF7868EB}">
  <sheetPr>
    <tabColor theme="5" tint="0.39997558519241921"/>
  </sheetPr>
  <dimension ref="A1:O18"/>
  <sheetViews>
    <sheetView workbookViewId="0">
      <selection activeCell="B17" sqref="B17"/>
    </sheetView>
  </sheetViews>
  <sheetFormatPr baseColWidth="10" defaultColWidth="8.83203125" defaultRowHeight="14"/>
  <sheetData>
    <row r="1" spans="15:15" ht="15">
      <c r="O1" s="61"/>
    </row>
    <row r="2" spans="15:15" ht="15">
      <c r="O2" s="61"/>
    </row>
    <row r="3" spans="15:15" ht="15">
      <c r="O3" s="61"/>
    </row>
    <row r="4" spans="15:15" ht="15">
      <c r="O4" s="61"/>
    </row>
    <row r="5" spans="15:15" ht="15">
      <c r="O5" s="61"/>
    </row>
    <row r="6" spans="15:15" ht="15">
      <c r="O6" s="61"/>
    </row>
    <row r="7" spans="15:15" ht="15">
      <c r="O7" s="61"/>
    </row>
    <row r="8" spans="15:15" ht="15">
      <c r="O8" s="61"/>
    </row>
    <row r="9" spans="15:15" ht="15">
      <c r="O9" s="61"/>
    </row>
    <row r="10" spans="15:15" ht="15">
      <c r="O10" s="61"/>
    </row>
    <row r="11" spans="15:15" ht="15">
      <c r="O11" s="61"/>
    </row>
    <row r="12" spans="15:15" ht="15">
      <c r="O12" s="61"/>
    </row>
    <row r="13" spans="15:15" ht="15">
      <c r="O13" s="61"/>
    </row>
    <row r="14" spans="15:15" ht="15">
      <c r="O14" s="61"/>
    </row>
    <row r="15" spans="15:15" ht="15">
      <c r="O15" s="61"/>
    </row>
    <row r="16" spans="15:15" ht="15">
      <c r="O16" s="61"/>
    </row>
    <row r="17" spans="1:15" ht="15">
      <c r="A17" s="60"/>
      <c r="B17" s="60"/>
      <c r="C17" s="60"/>
      <c r="D17" s="60"/>
      <c r="E17" s="60"/>
      <c r="F17" s="60"/>
      <c r="G17" s="60"/>
      <c r="H17" s="60"/>
      <c r="I17" s="60"/>
      <c r="J17" s="60"/>
      <c r="K17" s="60"/>
      <c r="L17" s="60"/>
      <c r="M17" s="60"/>
      <c r="N17" s="60"/>
      <c r="O17" s="61"/>
    </row>
    <row r="18" spans="1:15" ht="15">
      <c r="A18" s="61"/>
      <c r="B18" s="61"/>
      <c r="C18" s="61"/>
      <c r="D18" s="61"/>
      <c r="E18" s="61"/>
      <c r="F18" s="61"/>
      <c r="G18" s="61"/>
      <c r="H18" s="61"/>
      <c r="I18" s="61"/>
      <c r="J18" s="61"/>
      <c r="K18" s="61"/>
      <c r="L18" s="61"/>
      <c r="M18" s="61"/>
      <c r="N18" s="61"/>
      <c r="O18" s="61"/>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5C6A5-8847-4B3C-B8FC-80358B31A901}">
  <sheetPr>
    <tabColor rgb="FFFFC000"/>
  </sheetPr>
  <dimension ref="A1:I97"/>
  <sheetViews>
    <sheetView topLeftCell="A48" zoomScale="60" zoomScaleNormal="60" workbookViewId="0">
      <selection activeCell="J78" sqref="J78"/>
    </sheetView>
  </sheetViews>
  <sheetFormatPr baseColWidth="10" defaultColWidth="8.83203125" defaultRowHeight="14"/>
  <cols>
    <col min="1" max="1" width="42.83203125" customWidth="1"/>
    <col min="2" max="2" width="52.1640625" customWidth="1"/>
    <col min="3" max="4" width="44.33203125" customWidth="1"/>
    <col min="5" max="5" width="38.6640625" customWidth="1"/>
    <col min="6" max="6" width="27.1640625" customWidth="1"/>
    <col min="7" max="7" width="26.33203125" customWidth="1"/>
    <col min="9" max="9" width="18.6640625" hidden="1" customWidth="1"/>
  </cols>
  <sheetData>
    <row r="1" spans="1:9" ht="15" thickBot="1"/>
    <row r="2" spans="1:9" ht="24" thickBot="1">
      <c r="A2" s="197" t="s">
        <v>132</v>
      </c>
      <c r="B2" s="20"/>
      <c r="C2" s="20"/>
      <c r="D2" s="20"/>
      <c r="E2" s="20"/>
      <c r="F2" s="169"/>
    </row>
    <row r="3" spans="1:9" ht="30" customHeight="1" thickBot="1">
      <c r="A3" s="166"/>
      <c r="B3" s="181" t="s">
        <v>58</v>
      </c>
      <c r="C3" s="260"/>
      <c r="D3" s="20"/>
      <c r="E3" s="20"/>
      <c r="F3" s="169"/>
    </row>
    <row r="4" spans="1:9">
      <c r="A4" s="166"/>
      <c r="B4" s="167"/>
      <c r="C4" s="20"/>
      <c r="D4" s="20"/>
      <c r="E4" s="20"/>
      <c r="F4" s="169"/>
    </row>
    <row r="5" spans="1:9" ht="15" thickBot="1">
      <c r="A5" s="166"/>
      <c r="B5" s="168" t="s">
        <v>60</v>
      </c>
      <c r="C5" s="20"/>
      <c r="D5" s="20"/>
      <c r="E5" s="20"/>
      <c r="F5" s="169"/>
      <c r="I5" s="18" t="s">
        <v>64</v>
      </c>
    </row>
    <row r="6" spans="1:9" ht="15" thickBot="1">
      <c r="A6" s="166"/>
      <c r="B6" s="167"/>
      <c r="C6" s="168" t="s">
        <v>61</v>
      </c>
      <c r="D6" s="206">
        <v>100000</v>
      </c>
      <c r="E6" s="20"/>
      <c r="F6" s="169"/>
      <c r="I6" s="18" t="s">
        <v>65</v>
      </c>
    </row>
    <row r="7" spans="1:9" ht="15" thickBot="1">
      <c r="A7" s="166"/>
      <c r="B7" s="167"/>
      <c r="C7" s="168" t="s">
        <v>62</v>
      </c>
      <c r="D7" s="206">
        <v>120000</v>
      </c>
      <c r="E7" s="20"/>
      <c r="F7" s="169"/>
      <c r="I7" s="18" t="s">
        <v>66</v>
      </c>
    </row>
    <row r="8" spans="1:9" ht="15" thickBot="1">
      <c r="A8" s="166"/>
      <c r="B8" s="167"/>
      <c r="C8" s="168" t="s">
        <v>63</v>
      </c>
      <c r="D8" s="206">
        <v>150000</v>
      </c>
      <c r="E8" s="20"/>
      <c r="F8" s="169"/>
    </row>
    <row r="9" spans="1:9" ht="15" thickBot="1">
      <c r="A9" s="166"/>
      <c r="B9" s="167"/>
      <c r="C9" s="20"/>
      <c r="D9" s="20"/>
      <c r="E9" s="20"/>
      <c r="F9" s="169"/>
    </row>
    <row r="10" spans="1:9" ht="15" thickBot="1">
      <c r="A10" s="166"/>
      <c r="B10" s="167"/>
      <c r="C10" s="168" t="s">
        <v>97</v>
      </c>
      <c r="D10" s="207" t="s">
        <v>65</v>
      </c>
      <c r="E10" s="20"/>
      <c r="F10" s="169"/>
    </row>
    <row r="11" spans="1:9" ht="15" thickBot="1">
      <c r="A11" s="166"/>
      <c r="B11" s="167"/>
      <c r="C11" s="20"/>
      <c r="D11" s="20"/>
      <c r="E11" s="20"/>
      <c r="F11" s="169"/>
    </row>
    <row r="12" spans="1:9" ht="15" thickBot="1">
      <c r="A12" s="166"/>
      <c r="B12" s="167"/>
      <c r="C12" s="19" t="s">
        <v>116</v>
      </c>
      <c r="D12" s="210">
        <v>0.2</v>
      </c>
      <c r="E12" s="20"/>
      <c r="F12" s="169"/>
    </row>
    <row r="13" spans="1:9" ht="15" thickBot="1">
      <c r="A13" s="166"/>
      <c r="B13" s="167"/>
      <c r="C13" s="20"/>
      <c r="D13" s="20"/>
      <c r="E13" s="20"/>
      <c r="F13" s="169"/>
    </row>
    <row r="14" spans="1:9" ht="15" thickBot="1">
      <c r="A14" s="166"/>
      <c r="B14" s="168" t="s">
        <v>100</v>
      </c>
      <c r="C14" s="208">
        <v>0.03</v>
      </c>
      <c r="D14" s="20"/>
      <c r="E14" s="20"/>
      <c r="F14" s="169"/>
    </row>
    <row r="15" spans="1:9" ht="15" thickBot="1">
      <c r="A15" s="166"/>
      <c r="B15" s="168" t="s">
        <v>99</v>
      </c>
      <c r="C15" s="207">
        <v>30</v>
      </c>
      <c r="D15" s="170" t="s">
        <v>98</v>
      </c>
      <c r="E15" s="20"/>
      <c r="F15" s="169"/>
    </row>
    <row r="16" spans="1:9" ht="15" thickBot="1">
      <c r="A16" s="166"/>
      <c r="B16" s="168" t="s">
        <v>125</v>
      </c>
      <c r="C16" s="209">
        <v>43831</v>
      </c>
      <c r="D16" s="20"/>
      <c r="E16" s="20"/>
      <c r="F16" s="169"/>
    </row>
    <row r="17" spans="1:6">
      <c r="A17" s="166"/>
      <c r="B17" s="167"/>
      <c r="C17" s="20"/>
      <c r="D17" s="20"/>
      <c r="E17" s="20"/>
      <c r="F17" s="169"/>
    </row>
    <row r="18" spans="1:6">
      <c r="A18" s="166"/>
      <c r="B18" s="168" t="s">
        <v>67</v>
      </c>
      <c r="C18" s="20"/>
      <c r="D18" s="20"/>
      <c r="E18" s="20"/>
      <c r="F18" s="169"/>
    </row>
    <row r="19" spans="1:6" ht="15" thickBot="1">
      <c r="A19" s="166"/>
      <c r="B19" s="167"/>
      <c r="C19" s="20"/>
      <c r="D19" s="211" t="s">
        <v>101</v>
      </c>
      <c r="E19" s="20"/>
      <c r="F19" s="169"/>
    </row>
    <row r="20" spans="1:6" ht="47" thickBot="1">
      <c r="A20" s="166"/>
      <c r="B20" s="182" t="s">
        <v>68</v>
      </c>
      <c r="C20" s="206"/>
      <c r="D20" s="261" t="s">
        <v>176</v>
      </c>
      <c r="E20" s="20"/>
      <c r="F20" s="169"/>
    </row>
    <row r="21" spans="1:6" ht="47" thickBot="1">
      <c r="A21" s="166"/>
      <c r="B21" s="182" t="s">
        <v>69</v>
      </c>
      <c r="C21" s="206"/>
      <c r="D21" s="261" t="s">
        <v>142</v>
      </c>
      <c r="E21" s="20"/>
      <c r="F21" s="169"/>
    </row>
    <row r="22" spans="1:6" ht="16" thickBot="1">
      <c r="A22" s="166"/>
      <c r="B22" s="182" t="s">
        <v>70</v>
      </c>
      <c r="C22" s="206"/>
      <c r="D22" s="20"/>
      <c r="E22" s="20"/>
      <c r="F22" s="169"/>
    </row>
    <row r="23" spans="1:6" ht="32" thickBot="1">
      <c r="A23" s="166"/>
      <c r="B23" s="182" t="s">
        <v>71</v>
      </c>
      <c r="C23" s="206"/>
      <c r="D23" s="261" t="s">
        <v>144</v>
      </c>
      <c r="E23" s="20"/>
      <c r="F23" s="169"/>
    </row>
    <row r="24" spans="1:6" ht="32" thickBot="1">
      <c r="A24" s="166"/>
      <c r="B24" s="182" t="s">
        <v>72</v>
      </c>
      <c r="C24" s="206"/>
      <c r="D24" s="261" t="s">
        <v>177</v>
      </c>
      <c r="E24" s="20"/>
      <c r="F24" s="169"/>
    </row>
    <row r="25" spans="1:6" ht="47" thickBot="1">
      <c r="A25" s="166"/>
      <c r="B25" s="182" t="s">
        <v>73</v>
      </c>
      <c r="C25" s="206">
        <v>0</v>
      </c>
      <c r="D25" s="261" t="s">
        <v>143</v>
      </c>
      <c r="E25" s="20"/>
      <c r="F25" s="169"/>
    </row>
    <row r="26" spans="1:6" ht="32" thickBot="1">
      <c r="A26" s="166"/>
      <c r="B26" s="182" t="s">
        <v>74</v>
      </c>
      <c r="C26" s="206">
        <v>0</v>
      </c>
      <c r="D26" s="261" t="s">
        <v>178</v>
      </c>
      <c r="E26" s="20"/>
      <c r="F26" s="169"/>
    </row>
    <row r="27" spans="1:6" ht="16" thickBot="1">
      <c r="A27" s="166"/>
      <c r="B27" s="263" t="s">
        <v>75</v>
      </c>
      <c r="C27" s="206">
        <v>0</v>
      </c>
      <c r="D27" s="20"/>
      <c r="E27" s="20"/>
      <c r="F27" s="169"/>
    </row>
    <row r="28" spans="1:6" ht="16" thickBot="1">
      <c r="A28" s="166"/>
      <c r="B28" s="263" t="s">
        <v>75</v>
      </c>
      <c r="C28" s="206">
        <v>0</v>
      </c>
      <c r="D28" s="20"/>
      <c r="E28" s="20"/>
      <c r="F28" s="169"/>
    </row>
    <row r="29" spans="1:6" ht="16" thickBot="1">
      <c r="A29" s="166"/>
      <c r="B29" s="263" t="s">
        <v>75</v>
      </c>
      <c r="C29" s="206">
        <v>0</v>
      </c>
      <c r="D29" s="20"/>
      <c r="E29" s="20"/>
      <c r="F29" s="169"/>
    </row>
    <row r="30" spans="1:6" ht="16" thickBot="1">
      <c r="A30" s="166"/>
      <c r="B30" s="263" t="s">
        <v>75</v>
      </c>
      <c r="C30" s="206">
        <v>0</v>
      </c>
      <c r="D30" s="20"/>
      <c r="E30" s="20"/>
      <c r="F30" s="169"/>
    </row>
    <row r="31" spans="1:6" ht="16" thickBot="1">
      <c r="A31" s="166"/>
      <c r="B31" s="263" t="s">
        <v>75</v>
      </c>
      <c r="C31" s="206">
        <v>0</v>
      </c>
      <c r="D31" s="20"/>
      <c r="E31" s="20"/>
      <c r="F31" s="169"/>
    </row>
    <row r="32" spans="1:6" ht="16" thickBot="1">
      <c r="A32" s="166"/>
      <c r="B32" s="263" t="s">
        <v>75</v>
      </c>
      <c r="C32" s="206">
        <v>0</v>
      </c>
      <c r="D32" s="20"/>
      <c r="E32" s="20"/>
      <c r="F32" s="169"/>
    </row>
    <row r="33" spans="1:6">
      <c r="A33" s="166"/>
      <c r="B33" s="167"/>
      <c r="C33" s="20"/>
      <c r="D33" s="20"/>
      <c r="E33" s="20"/>
      <c r="F33" s="169"/>
    </row>
    <row r="34" spans="1:6" ht="15" thickBot="1">
      <c r="A34" s="171"/>
      <c r="B34" s="183"/>
      <c r="C34" s="125"/>
      <c r="D34" s="125"/>
      <c r="E34" s="125"/>
      <c r="F34" s="172"/>
    </row>
    <row r="35" spans="1:6" ht="24" thickBot="1">
      <c r="A35" s="197" t="s">
        <v>134</v>
      </c>
      <c r="B35" s="162"/>
      <c r="C35" s="163"/>
      <c r="D35" s="164"/>
      <c r="E35" s="163"/>
      <c r="F35" s="165"/>
    </row>
    <row r="36" spans="1:6" ht="20" thickBot="1">
      <c r="A36" s="166"/>
      <c r="B36" s="258" t="s">
        <v>141</v>
      </c>
      <c r="C36" s="168" t="s">
        <v>76</v>
      </c>
      <c r="D36" s="206">
        <v>1000</v>
      </c>
      <c r="E36" s="20"/>
      <c r="F36" s="169"/>
    </row>
    <row r="37" spans="1:6" ht="15" thickBot="1">
      <c r="A37" s="166"/>
      <c r="B37" s="167"/>
      <c r="C37" s="168" t="s">
        <v>77</v>
      </c>
      <c r="D37" s="206"/>
      <c r="E37" s="264" t="s">
        <v>145</v>
      </c>
      <c r="F37" s="169"/>
    </row>
    <row r="38" spans="1:6" ht="15" thickBot="1">
      <c r="A38" s="166"/>
      <c r="B38" s="167"/>
      <c r="C38" s="168" t="s">
        <v>78</v>
      </c>
      <c r="D38" s="206"/>
      <c r="E38" s="264" t="s">
        <v>146</v>
      </c>
      <c r="F38" s="169"/>
    </row>
    <row r="39" spans="1:6" ht="15" thickBot="1">
      <c r="A39" s="166"/>
      <c r="B39" s="167"/>
      <c r="C39" s="168" t="s">
        <v>79</v>
      </c>
      <c r="D39" s="206"/>
      <c r="E39" s="264" t="s">
        <v>147</v>
      </c>
      <c r="F39" s="169"/>
    </row>
    <row r="40" spans="1:6" ht="15" thickBot="1">
      <c r="A40" s="166"/>
      <c r="B40" s="167"/>
      <c r="C40" s="168" t="s">
        <v>80</v>
      </c>
      <c r="D40" s="206"/>
      <c r="E40" s="264" t="s">
        <v>148</v>
      </c>
      <c r="F40" s="169"/>
    </row>
    <row r="41" spans="1:6" ht="15" thickBot="1">
      <c r="A41" s="166"/>
      <c r="B41" s="167"/>
      <c r="C41" s="168" t="s">
        <v>81</v>
      </c>
      <c r="D41" s="206"/>
      <c r="E41" s="264" t="s">
        <v>149</v>
      </c>
      <c r="F41" s="169"/>
    </row>
    <row r="42" spans="1:6" ht="15" thickBot="1">
      <c r="A42" s="166"/>
      <c r="B42" s="167"/>
      <c r="C42" s="168" t="s">
        <v>103</v>
      </c>
      <c r="D42" s="257">
        <f>SUM(D36:D41)</f>
        <v>1000</v>
      </c>
      <c r="E42" s="20"/>
      <c r="F42" s="169"/>
    </row>
    <row r="43" spans="1:6" ht="15" thickBot="1">
      <c r="A43" s="166"/>
      <c r="B43" s="167"/>
      <c r="C43" s="20"/>
      <c r="D43" s="170"/>
      <c r="E43" s="20"/>
      <c r="F43" s="169"/>
    </row>
    <row r="44" spans="1:6" ht="61" thickBot="1">
      <c r="A44" s="166"/>
      <c r="B44" s="167"/>
      <c r="C44" s="19" t="s">
        <v>82</v>
      </c>
      <c r="D44" s="205">
        <v>0.02</v>
      </c>
      <c r="E44" s="265" t="s">
        <v>179</v>
      </c>
      <c r="F44" s="169"/>
    </row>
    <row r="45" spans="1:6" ht="15" thickBot="1">
      <c r="A45" s="166"/>
      <c r="B45" s="167"/>
      <c r="C45" s="20"/>
      <c r="D45" s="20"/>
      <c r="E45" s="20"/>
      <c r="F45" s="169"/>
    </row>
    <row r="46" spans="1:6" ht="48" customHeight="1" thickBot="1">
      <c r="A46" s="198" t="s">
        <v>135</v>
      </c>
      <c r="B46" s="255" t="s">
        <v>133</v>
      </c>
      <c r="C46" s="306" t="s">
        <v>156</v>
      </c>
      <c r="D46" s="306"/>
      <c r="E46" s="307"/>
      <c r="F46" s="308"/>
    </row>
    <row r="47" spans="1:6" ht="45.75" customHeight="1" thickBot="1">
      <c r="A47" s="166"/>
      <c r="B47" s="173"/>
      <c r="C47" s="174" t="s">
        <v>15</v>
      </c>
      <c r="D47" s="266"/>
      <c r="E47" s="268" t="s">
        <v>150</v>
      </c>
      <c r="F47" s="165"/>
    </row>
    <row r="48" spans="1:6" ht="17" thickBot="1">
      <c r="A48" s="166"/>
      <c r="B48" s="167"/>
      <c r="C48" s="175" t="s">
        <v>16</v>
      </c>
      <c r="D48" s="266"/>
      <c r="E48" s="268" t="s">
        <v>150</v>
      </c>
      <c r="F48" s="169"/>
    </row>
    <row r="49" spans="1:6" ht="105.75" customHeight="1" thickBot="1">
      <c r="A49" s="166"/>
      <c r="B49" s="167"/>
      <c r="C49" s="175" t="s">
        <v>83</v>
      </c>
      <c r="D49" s="266"/>
      <c r="E49" s="269" t="s">
        <v>155</v>
      </c>
      <c r="F49" s="169"/>
    </row>
    <row r="50" spans="1:6" ht="17" thickBot="1">
      <c r="A50" s="166"/>
      <c r="B50" s="167"/>
      <c r="C50" s="175" t="s">
        <v>84</v>
      </c>
      <c r="D50" s="176"/>
      <c r="E50" s="20"/>
      <c r="F50" s="169"/>
    </row>
    <row r="51" spans="1:6" ht="17" thickBot="1">
      <c r="A51" s="166"/>
      <c r="B51" s="167"/>
      <c r="C51" s="175" t="s">
        <v>85</v>
      </c>
      <c r="D51" s="266"/>
      <c r="E51" s="268" t="s">
        <v>150</v>
      </c>
      <c r="F51" s="169"/>
    </row>
    <row r="52" spans="1:6" ht="17" thickBot="1">
      <c r="A52" s="166"/>
      <c r="B52" s="167"/>
      <c r="C52" s="175" t="s">
        <v>86</v>
      </c>
      <c r="D52" s="266"/>
      <c r="E52" s="268" t="s">
        <v>150</v>
      </c>
      <c r="F52" s="169"/>
    </row>
    <row r="53" spans="1:6" ht="17" thickBot="1">
      <c r="A53" s="166"/>
      <c r="B53" s="167"/>
      <c r="C53" s="175" t="s">
        <v>87</v>
      </c>
      <c r="D53" s="266"/>
      <c r="E53" s="268" t="s">
        <v>150</v>
      </c>
      <c r="F53" s="169"/>
    </row>
    <row r="54" spans="1:6" ht="17" thickBot="1">
      <c r="A54" s="166"/>
      <c r="B54" s="20"/>
      <c r="C54" s="175" t="s">
        <v>107</v>
      </c>
      <c r="D54" s="266"/>
      <c r="E54" s="268" t="s">
        <v>150</v>
      </c>
      <c r="F54" s="169"/>
    </row>
    <row r="55" spans="1:6" ht="18" thickBot="1">
      <c r="A55" s="166"/>
      <c r="B55" s="20"/>
      <c r="C55" s="177" t="s">
        <v>106</v>
      </c>
      <c r="D55" s="266"/>
      <c r="E55" s="268" t="s">
        <v>150</v>
      </c>
      <c r="F55" s="169"/>
    </row>
    <row r="56" spans="1:6" ht="18" thickBot="1">
      <c r="A56" s="166"/>
      <c r="B56" s="20"/>
      <c r="C56" s="177" t="s">
        <v>106</v>
      </c>
      <c r="D56" s="266"/>
      <c r="E56" s="268" t="s">
        <v>150</v>
      </c>
      <c r="F56" s="169"/>
    </row>
    <row r="57" spans="1:6" ht="16" thickBot="1">
      <c r="A57" s="166"/>
      <c r="B57" s="20"/>
      <c r="C57" s="178"/>
      <c r="D57" s="179"/>
      <c r="E57" s="20"/>
      <c r="F57" s="169"/>
    </row>
    <row r="58" spans="1:6" ht="18" thickBot="1">
      <c r="A58" s="166"/>
      <c r="B58" s="20"/>
      <c r="C58" s="180" t="s">
        <v>88</v>
      </c>
      <c r="D58" s="266"/>
      <c r="E58" s="268" t="s">
        <v>150</v>
      </c>
      <c r="F58" s="169"/>
    </row>
    <row r="59" spans="1:6" ht="62" thickBot="1">
      <c r="A59" s="166"/>
      <c r="B59" s="20"/>
      <c r="C59" s="180" t="s">
        <v>89</v>
      </c>
      <c r="D59" s="266">
        <f>D42*0.05</f>
        <v>50</v>
      </c>
      <c r="E59" s="269" t="s">
        <v>181</v>
      </c>
      <c r="F59" s="169"/>
    </row>
    <row r="60" spans="1:6" ht="92.25" customHeight="1" thickBot="1">
      <c r="A60" s="166"/>
      <c r="B60" s="20"/>
      <c r="C60" s="175" t="s">
        <v>108</v>
      </c>
      <c r="D60" s="266">
        <f>'Capex Budget'!E26</f>
        <v>324.44444444444451</v>
      </c>
      <c r="E60" s="269" t="s">
        <v>154</v>
      </c>
      <c r="F60" s="169"/>
    </row>
    <row r="61" spans="1:6" ht="18" thickBot="1">
      <c r="A61" s="166"/>
      <c r="B61" s="20"/>
      <c r="C61" s="159" t="s">
        <v>90</v>
      </c>
      <c r="D61" s="266">
        <v>0</v>
      </c>
      <c r="E61" s="268" t="s">
        <v>150</v>
      </c>
      <c r="F61" s="169"/>
    </row>
    <row r="62" spans="1:6" ht="18" thickBot="1">
      <c r="A62" s="166"/>
      <c r="B62" s="20"/>
      <c r="C62" s="159" t="s">
        <v>90</v>
      </c>
      <c r="D62" s="266">
        <v>0</v>
      </c>
      <c r="E62" s="268" t="s">
        <v>150</v>
      </c>
      <c r="F62" s="169"/>
    </row>
    <row r="63" spans="1:6" ht="18" thickBot="1">
      <c r="A63" s="166"/>
      <c r="B63" s="20"/>
      <c r="C63" s="159" t="s">
        <v>90</v>
      </c>
      <c r="D63" s="266">
        <v>0</v>
      </c>
      <c r="E63" s="268" t="s">
        <v>150</v>
      </c>
      <c r="F63" s="169"/>
    </row>
    <row r="64" spans="1:6" ht="18" thickBot="1">
      <c r="A64" s="166"/>
      <c r="B64" s="20"/>
      <c r="C64" s="160" t="s">
        <v>90</v>
      </c>
      <c r="D64" s="267">
        <v>0</v>
      </c>
      <c r="E64" s="268" t="s">
        <v>150</v>
      </c>
      <c r="F64" s="169"/>
    </row>
    <row r="65" spans="1:7" ht="18" thickBot="1">
      <c r="A65" s="166"/>
      <c r="B65" s="20"/>
      <c r="C65" s="159" t="s">
        <v>90</v>
      </c>
      <c r="D65" s="266">
        <v>0</v>
      </c>
      <c r="E65" s="268" t="s">
        <v>150</v>
      </c>
      <c r="F65" s="169"/>
    </row>
    <row r="66" spans="1:7" ht="18" thickBot="1">
      <c r="A66" s="166"/>
      <c r="B66" s="20"/>
      <c r="C66" s="159" t="s">
        <v>90</v>
      </c>
      <c r="D66" s="266">
        <v>0</v>
      </c>
      <c r="E66" s="268" t="s">
        <v>150</v>
      </c>
      <c r="F66" s="169"/>
    </row>
    <row r="67" spans="1:7" ht="18" thickBot="1">
      <c r="A67" s="166"/>
      <c r="B67" s="20"/>
      <c r="C67" s="180" t="s">
        <v>104</v>
      </c>
      <c r="D67" s="158">
        <f>SUM(D47:D66)</f>
        <v>374.44444444444451</v>
      </c>
      <c r="E67" s="20"/>
      <c r="F67" s="169"/>
    </row>
    <row r="68" spans="1:7" ht="15" thickBot="1">
      <c r="A68" s="166"/>
      <c r="B68" s="20"/>
      <c r="C68" s="20"/>
      <c r="D68" s="20"/>
      <c r="E68" s="20"/>
      <c r="F68" s="169"/>
    </row>
    <row r="69" spans="1:7" ht="38.25" customHeight="1" thickBot="1">
      <c r="A69" s="166"/>
      <c r="B69" s="20"/>
      <c r="C69" s="161" t="s">
        <v>91</v>
      </c>
      <c r="D69" s="205">
        <v>0.02</v>
      </c>
      <c r="E69" s="20"/>
      <c r="F69" s="169"/>
    </row>
    <row r="70" spans="1:7">
      <c r="A70" s="166"/>
      <c r="B70" s="20"/>
      <c r="C70" s="168"/>
      <c r="D70" s="20"/>
      <c r="E70" s="20"/>
      <c r="F70" s="169"/>
    </row>
    <row r="71" spans="1:7" ht="15" thickBot="1">
      <c r="A71" s="171"/>
      <c r="B71" s="125"/>
      <c r="C71" s="256"/>
      <c r="D71" s="125"/>
      <c r="E71" s="125"/>
      <c r="F71" s="172"/>
    </row>
    <row r="72" spans="1:7" ht="54" customHeight="1" thickBot="1">
      <c r="A72" s="254" t="s">
        <v>92</v>
      </c>
      <c r="B72" s="170"/>
      <c r="C72" s="168"/>
      <c r="D72" s="20"/>
      <c r="E72" s="20"/>
      <c r="F72" s="169"/>
    </row>
    <row r="73" spans="1:7" ht="15" thickBot="1">
      <c r="A73" s="166"/>
      <c r="B73" s="20"/>
      <c r="C73" s="168" t="s">
        <v>93</v>
      </c>
      <c r="D73" s="205">
        <v>0.03</v>
      </c>
      <c r="E73" s="262" t="s">
        <v>151</v>
      </c>
      <c r="F73" s="169"/>
    </row>
    <row r="74" spans="1:7">
      <c r="A74" s="166"/>
      <c r="B74" s="20"/>
      <c r="C74" s="168"/>
      <c r="D74" s="20"/>
      <c r="E74" s="20"/>
      <c r="F74" s="169"/>
    </row>
    <row r="75" spans="1:7" ht="15" thickBot="1">
      <c r="A75" s="171"/>
      <c r="B75" s="125"/>
      <c r="C75" s="125"/>
      <c r="D75" s="125"/>
      <c r="E75" s="125"/>
      <c r="F75" s="172"/>
      <c r="G75" s="20"/>
    </row>
    <row r="76" spans="1:7" ht="73" thickBot="1">
      <c r="A76" s="198" t="s">
        <v>152</v>
      </c>
      <c r="B76" s="164"/>
      <c r="C76" s="163"/>
      <c r="D76" s="163"/>
      <c r="E76" s="163"/>
      <c r="F76" s="163"/>
      <c r="G76" s="165"/>
    </row>
    <row r="77" spans="1:7" ht="15" thickBot="1">
      <c r="A77" s="166"/>
      <c r="B77" s="170"/>
      <c r="C77" s="20"/>
      <c r="D77" s="20"/>
      <c r="E77" s="20"/>
      <c r="F77" s="20"/>
      <c r="G77" s="169"/>
    </row>
    <row r="78" spans="1:7" ht="16">
      <c r="A78" s="166"/>
      <c r="B78" s="203" t="s">
        <v>136</v>
      </c>
      <c r="C78" s="290">
        <f>'Investment Summary'!C22</f>
        <v>24000</v>
      </c>
      <c r="D78" s="289" t="s">
        <v>182</v>
      </c>
      <c r="E78" s="20"/>
      <c r="F78" s="20"/>
      <c r="G78" s="169"/>
    </row>
    <row r="79" spans="1:7" ht="17" thickBot="1">
      <c r="A79" s="166"/>
      <c r="B79" s="204" t="s">
        <v>137</v>
      </c>
      <c r="C79" s="259">
        <f>-'Mortgage Tables'!E26</f>
        <v>404.73987238027246</v>
      </c>
      <c r="D79" s="20"/>
      <c r="E79" s="20"/>
      <c r="F79" s="20"/>
      <c r="G79" s="169"/>
    </row>
    <row r="80" spans="1:7" ht="15" thickBot="1">
      <c r="A80" s="166"/>
      <c r="B80" s="20"/>
      <c r="C80" s="20"/>
      <c r="D80" s="20"/>
      <c r="E80" s="20"/>
      <c r="F80" s="20"/>
      <c r="G80" s="169"/>
    </row>
    <row r="81" spans="1:7" ht="15" thickBot="1">
      <c r="A81" s="166"/>
      <c r="B81" s="21" t="s">
        <v>94</v>
      </c>
      <c r="C81" s="20"/>
      <c r="D81" s="20"/>
      <c r="E81" s="20"/>
      <c r="F81" s="20"/>
      <c r="G81" s="169"/>
    </row>
    <row r="82" spans="1:7" ht="15" thickBot="1">
      <c r="A82" s="166"/>
      <c r="B82" s="22"/>
      <c r="C82" s="23" t="str">
        <f>'Income Statement'!D4</f>
        <v>Year 1</v>
      </c>
      <c r="D82" s="23" t="str">
        <f>'Income Statement'!F4</f>
        <v>Year 2</v>
      </c>
      <c r="E82" s="23" t="str">
        <f>'Income Statement'!G4</f>
        <v>Year 3</v>
      </c>
      <c r="F82" s="23" t="str">
        <f>'Income Statement'!H4</f>
        <v>Year 4</v>
      </c>
      <c r="G82" s="24" t="str">
        <f>'Income Statement'!I4</f>
        <v>Year 5</v>
      </c>
    </row>
    <row r="83" spans="1:7" ht="15">
      <c r="A83" s="166"/>
      <c r="B83" s="199" t="s">
        <v>95</v>
      </c>
      <c r="C83" s="150">
        <f>'Income Statement'!D18</f>
        <v>12000</v>
      </c>
      <c r="D83" s="150">
        <f>'Income Statement'!F18</f>
        <v>12240</v>
      </c>
      <c r="E83" s="150">
        <f>'Income Statement'!G18</f>
        <v>12484.800000000001</v>
      </c>
      <c r="F83" s="150">
        <f>'Income Statement'!H18</f>
        <v>12734.496000000001</v>
      </c>
      <c r="G83" s="151">
        <f>'Income Statement'!I18</f>
        <v>12989.185920000002</v>
      </c>
    </row>
    <row r="84" spans="1:7" ht="15">
      <c r="A84" s="166"/>
      <c r="B84" s="200" t="str">
        <f>'Income Statement'!C44</f>
        <v>Annual Cashflow</v>
      </c>
      <c r="C84" s="152">
        <f>'Income Statement'!D44</f>
        <v>2649.7881981033952</v>
      </c>
      <c r="D84" s="152">
        <f>'Income Statement'!F44</f>
        <v>2799.9215314367302</v>
      </c>
      <c r="E84" s="152">
        <f>'Income Statement'!G44</f>
        <v>2953.0575314367306</v>
      </c>
      <c r="F84" s="152">
        <f>'Income Statement'!H44</f>
        <v>3109.2562514367319</v>
      </c>
      <c r="G84" s="153">
        <f>'Income Statement'!I44</f>
        <v>3268.5789458367317</v>
      </c>
    </row>
    <row r="85" spans="1:7" ht="15">
      <c r="A85" s="166"/>
      <c r="B85" s="200" t="s">
        <v>96</v>
      </c>
      <c r="C85" s="154">
        <f>'Income Statement'!D45</f>
        <v>0.11040784158764147</v>
      </c>
      <c r="D85" s="154">
        <f>'Income Statement'!F45</f>
        <v>0.1166633971431971</v>
      </c>
      <c r="E85" s="154">
        <f>'Income Statement'!G45</f>
        <v>0.12304406380986378</v>
      </c>
      <c r="F85" s="154">
        <f>'Income Statement'!H45</f>
        <v>0.12955234380986383</v>
      </c>
      <c r="G85" s="155">
        <f>'Income Statement'!I45</f>
        <v>0.13619078940986382</v>
      </c>
    </row>
    <row r="86" spans="1:7" ht="15">
      <c r="A86" s="166"/>
      <c r="B86" s="200" t="str">
        <f>'Income Statement'!C46</f>
        <v>Net Operating Income (NOI)</v>
      </c>
      <c r="C86" s="152">
        <f>'Income Statement'!D46</f>
        <v>7506.6666666666661</v>
      </c>
      <c r="D86" s="152">
        <f>'Income Statement'!F46</f>
        <v>7656.7999999999993</v>
      </c>
      <c r="E86" s="152">
        <f>'Income Statement'!G46</f>
        <v>7809.9360000000006</v>
      </c>
      <c r="F86" s="152">
        <f>'Income Statement'!H46</f>
        <v>7966.13472</v>
      </c>
      <c r="G86" s="153">
        <f>'Income Statement'!I46</f>
        <v>8125.4574144000007</v>
      </c>
    </row>
    <row r="87" spans="1:7" ht="15">
      <c r="A87" s="166"/>
      <c r="B87" s="200" t="str">
        <f>'Income Statement'!C50</f>
        <v>Property Appreciation Assumption ($)</v>
      </c>
      <c r="C87" s="152">
        <f>'Income Statement'!D50</f>
        <v>3600</v>
      </c>
      <c r="D87" s="152">
        <f>'Income Statement'!F50</f>
        <v>3708</v>
      </c>
      <c r="E87" s="152">
        <f>'Income Statement'!G50</f>
        <v>3819.24</v>
      </c>
      <c r="F87" s="152">
        <f>'Income Statement'!H50</f>
        <v>3933.8171999999995</v>
      </c>
      <c r="G87" s="153">
        <f>'Income Statement'!I50</f>
        <v>4051.8317160000001</v>
      </c>
    </row>
    <row r="88" spans="1:7" ht="30">
      <c r="A88" s="166"/>
      <c r="B88" s="200" t="str">
        <f>'Income Statement'!C52</f>
        <v>Return on Investment (ROI) (%) (Assuming NO Appreciation)</v>
      </c>
      <c r="C88" s="154">
        <f>'Income Statement'!D52</f>
        <v>0.19391985592522587</v>
      </c>
      <c r="D88" s="154">
        <f>'Income Statement'!F52</f>
        <v>0.20271550931063362</v>
      </c>
      <c r="E88" s="154">
        <f>'Income Statement'!G52</f>
        <v>0.21171353331330139</v>
      </c>
      <c r="F88" s="154">
        <f>'Income Statement'!H52</f>
        <v>0.22091878007726154</v>
      </c>
      <c r="G88" s="155">
        <f>'Income Statement'!I52</f>
        <v>0.23033622326611142</v>
      </c>
    </row>
    <row r="89" spans="1:7" ht="30">
      <c r="A89" s="166"/>
      <c r="B89" s="200" t="str">
        <f>'Income Statement'!C53</f>
        <v>Return on Investment (ROI) ($) (Assuming NO Appreciation)</v>
      </c>
      <c r="C89" s="152">
        <f>'Income Statement'!D53</f>
        <v>4654.076542205421</v>
      </c>
      <c r="D89" s="152">
        <f>'Income Statement'!F53</f>
        <v>4865.1722234552071</v>
      </c>
      <c r="E89" s="152">
        <f>'Income Statement'!G53</f>
        <v>5081.1247995192334</v>
      </c>
      <c r="F89" s="152">
        <f>'Income Statement'!H53</f>
        <v>5302.0507218542771</v>
      </c>
      <c r="G89" s="153">
        <f>'Income Statement'!I53</f>
        <v>5528.0693583866741</v>
      </c>
    </row>
    <row r="90" spans="1:7" ht="30">
      <c r="A90" s="166"/>
      <c r="B90" s="200" t="str">
        <f>'Income Statement'!C54</f>
        <v>Return on Investment (ROI) (%) (WITH Appreciation Assumption)</v>
      </c>
      <c r="C90" s="154">
        <f>'Income Statement'!D54</f>
        <v>0.34391985592522589</v>
      </c>
      <c r="D90" s="154">
        <f>'Income Statement'!F54</f>
        <v>0.35721550931063362</v>
      </c>
      <c r="E90" s="154">
        <f>'Income Statement'!G54</f>
        <v>0.37084853331330137</v>
      </c>
      <c r="F90" s="154">
        <f>'Income Statement'!H54</f>
        <v>0.38482783007726151</v>
      </c>
      <c r="G90" s="155">
        <f>'Income Statement'!I54</f>
        <v>0.39916254476611146</v>
      </c>
    </row>
    <row r="91" spans="1:7" ht="32.25" customHeight="1">
      <c r="A91" s="166"/>
      <c r="B91" s="200" t="str">
        <f>'Income Statement'!C55</f>
        <v>Return on Investment(ROI) ($) (WITH appreciation assumption)</v>
      </c>
      <c r="C91" s="298">
        <f>'Income Statement'!D55</f>
        <v>8254.076542205421</v>
      </c>
      <c r="D91" s="293">
        <f>'Income Statement'!F55</f>
        <v>8573.1722234552071</v>
      </c>
      <c r="E91" s="293">
        <f>'Income Statement'!G55</f>
        <v>8900.3647995192332</v>
      </c>
      <c r="F91" s="293">
        <f>'Income Statement'!H55</f>
        <v>9235.8679218542766</v>
      </c>
      <c r="G91" s="293">
        <f>'Income Statement'!I55</f>
        <v>9579.9010743866729</v>
      </c>
    </row>
    <row r="92" spans="1:7" ht="15">
      <c r="A92" s="166"/>
      <c r="B92" s="200" t="str">
        <f>'Income Statement'!C56</f>
        <v>Capitalization Rate (Cap Rate)</v>
      </c>
      <c r="C92" s="154">
        <f>'Income Statement'!D56</f>
        <v>6.2555555555555545E-2</v>
      </c>
      <c r="D92" s="154">
        <f>'Income Statement'!F56</f>
        <v>6.3806666666666664E-2</v>
      </c>
      <c r="E92" s="154">
        <f>'Income Statement'!G56</f>
        <v>6.508280000000001E-2</v>
      </c>
      <c r="F92" s="154">
        <f>'Income Statement'!H56</f>
        <v>6.6384455999999994E-2</v>
      </c>
      <c r="G92" s="155">
        <f>'Income Statement'!I56</f>
        <v>6.7712145120000011E-2</v>
      </c>
    </row>
    <row r="93" spans="1:7" ht="15">
      <c r="A93" s="166"/>
      <c r="B93" s="200" t="str">
        <f>'Income Statement'!C57</f>
        <v>Capitalization Rate (Including all closing costs)</v>
      </c>
      <c r="C93" s="154">
        <f>'Income Statement'!D57</f>
        <v>6.2555555555555545E-2</v>
      </c>
      <c r="D93" s="154">
        <f>'Income Statement'!F57</f>
        <v>6.3806666666666664E-2</v>
      </c>
      <c r="E93" s="154">
        <f>'Income Statement'!G57</f>
        <v>6.508280000000001E-2</v>
      </c>
      <c r="F93" s="154">
        <f>'Income Statement'!H57</f>
        <v>6.6384455999999994E-2</v>
      </c>
      <c r="G93" s="155">
        <f>'Income Statement'!I57</f>
        <v>6.7712145120000011E-2</v>
      </c>
    </row>
    <row r="94" spans="1:7" ht="39.75" customHeight="1" thickBot="1">
      <c r="A94" s="166"/>
      <c r="B94" s="201" t="str">
        <f>'Income Statement'!C58</f>
        <v>Total 5 Year Return with Appreciation Assumption (in $)</v>
      </c>
      <c r="C94" s="156"/>
      <c r="D94" s="156"/>
      <c r="E94" s="156"/>
      <c r="F94" s="156"/>
      <c r="G94" s="157">
        <f>'Income Statement'!I58</f>
        <v>44543.382561420811</v>
      </c>
    </row>
    <row r="95" spans="1:7">
      <c r="A95" s="166"/>
      <c r="B95" s="202"/>
      <c r="C95" s="20"/>
      <c r="D95" s="20"/>
      <c r="E95" s="20"/>
      <c r="F95" s="20"/>
      <c r="G95" s="169"/>
    </row>
    <row r="96" spans="1:7">
      <c r="A96" s="166"/>
      <c r="B96" s="20"/>
      <c r="C96" s="20"/>
      <c r="D96" s="20"/>
      <c r="E96" s="20"/>
      <c r="F96" s="20"/>
      <c r="G96" s="169"/>
    </row>
    <row r="97" spans="1:7" ht="15" thickBot="1">
      <c r="A97" s="171"/>
      <c r="B97" s="125"/>
      <c r="C97" s="125"/>
      <c r="D97" s="125"/>
      <c r="E97" s="125"/>
      <c r="F97" s="125"/>
      <c r="G97" s="172"/>
    </row>
  </sheetData>
  <mergeCells count="1">
    <mergeCell ref="C46:F46"/>
  </mergeCells>
  <dataValidations disablePrompts="1" count="1">
    <dataValidation type="list" allowBlank="1" showInputMessage="1" showErrorMessage="1" sqref="D10" xr:uid="{1807EFF7-7263-499B-ADFD-89A3A158C4DF}">
      <formula1>$I$5:$I$7</formula1>
    </dataValidation>
  </dataValidations>
  <pageMargins left="0.7" right="0.7" top="0.75" bottom="0.75" header="0.3" footer="0.3"/>
  <pageSetup paperSize="9" orientation="portrait" horizontalDpi="300" verticalDpi="300"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88019-5B37-4D3F-9528-C815F506B449}">
  <sheetPr>
    <pageSetUpPr fitToPage="1"/>
  </sheetPr>
  <dimension ref="A1:W43"/>
  <sheetViews>
    <sheetView topLeftCell="A9" zoomScale="50" zoomScaleNormal="50" workbookViewId="0">
      <selection activeCell="L30" sqref="L30"/>
    </sheetView>
  </sheetViews>
  <sheetFormatPr baseColWidth="10" defaultColWidth="9" defaultRowHeight="14"/>
  <cols>
    <col min="1" max="1" width="4.1640625" style="40" customWidth="1"/>
    <col min="2" max="2" width="21.33203125" style="40" customWidth="1"/>
    <col min="3" max="16384" width="9" style="40"/>
  </cols>
  <sheetData>
    <row r="1" spans="1:12">
      <c r="A1" s="48"/>
      <c r="B1" s="48"/>
      <c r="C1" s="48"/>
      <c r="D1" s="48"/>
      <c r="E1" s="48"/>
      <c r="F1" s="48"/>
      <c r="G1" s="48"/>
      <c r="H1" s="48"/>
      <c r="I1" s="48"/>
      <c r="J1" s="48"/>
      <c r="K1" s="48"/>
      <c r="L1" s="48"/>
    </row>
    <row r="2" spans="1:12">
      <c r="A2" s="48"/>
      <c r="B2" s="48"/>
      <c r="C2" s="48"/>
      <c r="D2" s="48"/>
      <c r="E2" s="48"/>
      <c r="F2" s="48"/>
      <c r="G2" s="48"/>
      <c r="H2" s="48"/>
      <c r="I2" s="48"/>
      <c r="J2" s="48"/>
      <c r="K2" s="48"/>
      <c r="L2" s="48"/>
    </row>
    <row r="3" spans="1:12">
      <c r="A3" s="48"/>
      <c r="B3" s="48"/>
      <c r="C3" s="48"/>
      <c r="D3" s="48"/>
      <c r="E3" s="48"/>
      <c r="F3" s="48"/>
      <c r="G3" s="48"/>
      <c r="H3" s="48"/>
      <c r="I3" s="48"/>
      <c r="J3" s="48"/>
      <c r="K3" s="48"/>
      <c r="L3" s="48"/>
    </row>
    <row r="4" spans="1:12">
      <c r="A4" s="48"/>
      <c r="B4" s="48"/>
      <c r="C4" s="48"/>
      <c r="D4" s="48"/>
      <c r="E4" s="48"/>
      <c r="F4" s="48"/>
      <c r="G4" s="48"/>
      <c r="H4" s="48"/>
      <c r="I4" s="48"/>
      <c r="J4" s="48"/>
      <c r="K4" s="48"/>
      <c r="L4" s="48"/>
    </row>
    <row r="5" spans="1:12">
      <c r="A5" s="48"/>
      <c r="B5" s="48"/>
      <c r="C5" s="48"/>
      <c r="D5" s="48"/>
      <c r="E5" s="48"/>
      <c r="F5" s="48"/>
      <c r="G5" s="48"/>
      <c r="H5" s="48"/>
      <c r="I5" s="48"/>
      <c r="J5" s="48"/>
      <c r="K5" s="48"/>
      <c r="L5" s="48"/>
    </row>
    <row r="6" spans="1:12">
      <c r="A6" s="48"/>
      <c r="B6" s="48"/>
      <c r="C6" s="48"/>
      <c r="D6" s="48"/>
      <c r="E6" s="48"/>
      <c r="F6" s="48"/>
      <c r="G6" s="48"/>
      <c r="H6" s="48"/>
      <c r="I6" s="48"/>
      <c r="J6" s="48"/>
      <c r="K6" s="48"/>
      <c r="L6" s="48"/>
    </row>
    <row r="7" spans="1:12">
      <c r="A7" s="48"/>
      <c r="B7" s="48"/>
      <c r="C7" s="48"/>
      <c r="D7" s="48"/>
      <c r="E7" s="48"/>
      <c r="F7" s="48"/>
      <c r="G7" s="48"/>
      <c r="H7" s="48"/>
      <c r="I7" s="48"/>
      <c r="J7" s="48"/>
      <c r="K7" s="48"/>
      <c r="L7" s="48"/>
    </row>
    <row r="8" spans="1:12">
      <c r="A8" s="214"/>
      <c r="B8" s="214"/>
      <c r="C8" s="214"/>
      <c r="D8" s="214"/>
      <c r="E8" s="214"/>
      <c r="F8" s="214"/>
      <c r="G8" s="214"/>
      <c r="H8" s="214"/>
      <c r="I8" s="214"/>
      <c r="J8" s="214"/>
      <c r="K8" s="214"/>
      <c r="L8" s="48"/>
    </row>
    <row r="9" spans="1:12" ht="33">
      <c r="A9" s="309" t="s">
        <v>122</v>
      </c>
      <c r="B9" s="309"/>
      <c r="C9" s="309"/>
      <c r="D9" s="309"/>
      <c r="E9" s="309"/>
      <c r="F9" s="309"/>
      <c r="G9" s="309"/>
      <c r="H9" s="309"/>
      <c r="I9" s="309"/>
      <c r="J9" s="309"/>
      <c r="K9" s="309"/>
      <c r="L9" s="48"/>
    </row>
    <row r="10" spans="1:12">
      <c r="A10" s="214"/>
      <c r="B10" s="214"/>
      <c r="C10" s="214"/>
      <c r="D10" s="214"/>
      <c r="E10" s="214"/>
      <c r="F10" s="214"/>
      <c r="G10" s="214"/>
      <c r="H10" s="214"/>
      <c r="I10" s="214"/>
      <c r="J10" s="214"/>
      <c r="K10" s="214"/>
      <c r="L10" s="48"/>
    </row>
    <row r="11" spans="1:12" ht="27.75" customHeight="1">
      <c r="A11" s="214"/>
      <c r="B11" s="215"/>
      <c r="C11" s="214"/>
      <c r="D11" s="214"/>
      <c r="E11" s="214"/>
      <c r="F11" s="214"/>
      <c r="G11" s="214"/>
      <c r="H11" s="214"/>
      <c r="I11" s="214"/>
      <c r="J11" s="214"/>
      <c r="K11" s="214"/>
      <c r="L11" s="48"/>
    </row>
    <row r="12" spans="1:12" ht="29.25" customHeight="1">
      <c r="A12" s="310" t="str">
        <f>"Address: "&amp;'Model Inputs'!C3</f>
        <v xml:space="preserve">Address: </v>
      </c>
      <c r="B12" s="310"/>
      <c r="C12" s="310"/>
      <c r="D12" s="310"/>
      <c r="E12" s="310"/>
      <c r="F12" s="310"/>
      <c r="G12" s="310"/>
      <c r="H12" s="310"/>
      <c r="I12" s="310"/>
      <c r="J12" s="310"/>
      <c r="K12" s="310"/>
      <c r="L12" s="48"/>
    </row>
    <row r="13" spans="1:12">
      <c r="A13" s="48"/>
      <c r="B13" s="48"/>
      <c r="C13" s="48"/>
      <c r="D13" s="48"/>
      <c r="E13" s="48"/>
      <c r="F13" s="48"/>
      <c r="G13" s="48"/>
      <c r="H13" s="48"/>
      <c r="I13" s="48"/>
      <c r="J13" s="48"/>
      <c r="K13" s="48"/>
      <c r="L13" s="48"/>
    </row>
    <row r="14" spans="1:12">
      <c r="A14" s="48"/>
      <c r="B14" s="48"/>
      <c r="C14" s="48"/>
      <c r="D14" s="48"/>
      <c r="E14" s="48"/>
      <c r="F14" s="48"/>
      <c r="G14" s="48"/>
      <c r="H14" s="48"/>
      <c r="I14" s="48"/>
      <c r="J14" s="48"/>
      <c r="K14" s="48"/>
      <c r="L14" s="48"/>
    </row>
    <row r="15" spans="1:12">
      <c r="A15" s="48"/>
      <c r="B15" s="48"/>
      <c r="C15" s="48"/>
      <c r="D15" s="48"/>
      <c r="E15" s="48"/>
      <c r="F15" s="48"/>
      <c r="G15" s="48"/>
      <c r="H15" s="48"/>
      <c r="I15" s="48"/>
      <c r="J15" s="48"/>
      <c r="K15" s="48"/>
      <c r="L15" s="48"/>
    </row>
    <row r="16" spans="1:12">
      <c r="A16" s="48"/>
      <c r="B16" s="48"/>
      <c r="C16" s="48"/>
      <c r="D16" s="48"/>
      <c r="E16" s="48"/>
      <c r="F16" s="48"/>
      <c r="G16" s="48"/>
      <c r="H16" s="48"/>
      <c r="I16" s="48"/>
      <c r="J16" s="48"/>
      <c r="K16" s="48"/>
      <c r="L16" s="48"/>
    </row>
    <row r="17" spans="1:23">
      <c r="A17" s="48"/>
      <c r="B17" s="48"/>
      <c r="C17" s="48"/>
      <c r="D17" s="48"/>
      <c r="E17" s="48"/>
      <c r="F17" s="48"/>
      <c r="G17" s="48"/>
      <c r="H17" s="48"/>
      <c r="I17" s="48"/>
      <c r="J17" s="48"/>
      <c r="K17" s="48"/>
      <c r="L17" s="48"/>
    </row>
    <row r="18" spans="1:23">
      <c r="A18" s="48"/>
      <c r="B18" s="48"/>
      <c r="C18" s="48"/>
      <c r="D18" s="48"/>
      <c r="E18" s="48"/>
      <c r="F18" s="48"/>
      <c r="G18" s="48"/>
      <c r="H18" s="48"/>
      <c r="I18" s="48"/>
      <c r="J18" s="48"/>
      <c r="K18" s="48"/>
      <c r="L18" s="48"/>
    </row>
    <row r="19" spans="1:23">
      <c r="A19" s="48"/>
      <c r="B19" s="48"/>
      <c r="C19" s="48"/>
      <c r="D19" s="48"/>
      <c r="E19" s="48"/>
      <c r="F19" s="48"/>
      <c r="G19" s="48"/>
      <c r="H19" s="48"/>
      <c r="I19" s="48"/>
      <c r="J19" s="48"/>
      <c r="K19" s="48"/>
      <c r="L19" s="48"/>
    </row>
    <row r="20" spans="1:23">
      <c r="A20" s="48"/>
      <c r="B20" s="48"/>
      <c r="C20" s="48"/>
      <c r="D20" s="48"/>
      <c r="E20" s="48"/>
      <c r="F20" s="48"/>
      <c r="G20" s="48"/>
      <c r="H20" s="48"/>
      <c r="I20" s="48"/>
      <c r="J20" s="48"/>
      <c r="K20" s="48"/>
      <c r="L20" s="48"/>
    </row>
    <row r="21" spans="1:23">
      <c r="A21" s="48"/>
      <c r="B21" s="48"/>
      <c r="C21" s="48"/>
      <c r="D21" s="48"/>
      <c r="E21" s="48"/>
      <c r="F21" s="48"/>
      <c r="G21" s="48"/>
      <c r="H21" s="48"/>
      <c r="I21" s="48"/>
      <c r="J21" s="48"/>
      <c r="K21" s="48"/>
      <c r="L21" s="48"/>
    </row>
    <row r="22" spans="1:23">
      <c r="A22" s="48"/>
      <c r="B22" s="48"/>
      <c r="C22" s="48"/>
      <c r="D22" s="48"/>
      <c r="E22" s="48"/>
      <c r="F22" s="48"/>
      <c r="G22" s="48"/>
      <c r="H22" s="48"/>
      <c r="I22" s="48"/>
      <c r="J22" s="48"/>
      <c r="K22" s="48"/>
      <c r="L22" s="48"/>
    </row>
    <row r="23" spans="1:23">
      <c r="A23" s="48"/>
      <c r="B23" s="48"/>
      <c r="C23" s="48"/>
      <c r="D23" s="48"/>
      <c r="E23" s="48"/>
      <c r="F23" s="48"/>
      <c r="G23" s="48"/>
      <c r="H23" s="48"/>
      <c r="I23" s="48"/>
      <c r="J23" s="48"/>
      <c r="K23" s="48"/>
      <c r="L23" s="48"/>
    </row>
    <row r="24" spans="1:23">
      <c r="A24" s="48"/>
      <c r="B24" s="48"/>
      <c r="C24" s="48"/>
      <c r="D24" s="48"/>
      <c r="E24" s="48"/>
      <c r="F24" s="48"/>
      <c r="G24" s="48"/>
      <c r="H24" s="48"/>
      <c r="I24" s="48"/>
      <c r="J24" s="48"/>
      <c r="K24" s="48"/>
      <c r="L24" s="48"/>
    </row>
    <row r="25" spans="1:23">
      <c r="A25" s="48"/>
      <c r="B25" s="48"/>
      <c r="C25" s="48"/>
      <c r="D25" s="48"/>
      <c r="E25" s="48"/>
      <c r="F25" s="48"/>
      <c r="G25" s="48"/>
      <c r="H25" s="48"/>
      <c r="I25" s="48"/>
      <c r="J25" s="48"/>
      <c r="K25" s="48"/>
      <c r="L25" s="48"/>
    </row>
    <row r="26" spans="1:23">
      <c r="A26" s="48"/>
      <c r="B26" s="48"/>
      <c r="C26" s="48"/>
      <c r="D26" s="48"/>
      <c r="E26" s="48"/>
      <c r="F26" s="48"/>
      <c r="G26" s="48"/>
      <c r="H26" s="48"/>
      <c r="I26" s="48"/>
      <c r="J26" s="48"/>
      <c r="K26" s="48"/>
      <c r="L26" s="48"/>
    </row>
    <row r="27" spans="1:23">
      <c r="A27" s="48"/>
      <c r="B27" s="48"/>
      <c r="C27" s="48"/>
      <c r="D27" s="48"/>
      <c r="E27" s="48"/>
      <c r="F27" s="48"/>
      <c r="G27" s="48"/>
      <c r="H27" s="48"/>
      <c r="I27" s="48"/>
      <c r="J27" s="48"/>
      <c r="K27" s="48"/>
      <c r="L27" s="48"/>
    </row>
    <row r="28" spans="1:23">
      <c r="A28" s="48"/>
      <c r="B28" s="48"/>
      <c r="C28" s="48"/>
      <c r="D28" s="48"/>
      <c r="E28" s="48"/>
      <c r="F28" s="48"/>
      <c r="G28" s="48"/>
      <c r="H28" s="48"/>
      <c r="I28" s="48"/>
      <c r="J28" s="48"/>
      <c r="K28" s="48"/>
      <c r="L28" s="48"/>
    </row>
    <row r="29" spans="1:23">
      <c r="A29" s="48"/>
      <c r="B29" s="48"/>
      <c r="C29" s="48"/>
      <c r="D29" s="48"/>
      <c r="E29" s="48"/>
      <c r="F29" s="48"/>
      <c r="G29" s="48"/>
      <c r="H29" s="48"/>
      <c r="I29" s="48"/>
      <c r="J29" s="48"/>
      <c r="K29" s="48"/>
      <c r="L29" s="48"/>
      <c r="P29" s="216"/>
      <c r="Q29" s="216"/>
      <c r="R29" s="216"/>
      <c r="S29" s="216"/>
      <c r="T29" s="216"/>
      <c r="U29" s="216"/>
      <c r="V29" s="216"/>
      <c r="W29" s="216"/>
    </row>
    <row r="30" spans="1:23" ht="88">
      <c r="A30" s="48"/>
      <c r="B30" s="48"/>
      <c r="C30" s="48"/>
      <c r="D30" s="48"/>
      <c r="E30" s="48"/>
      <c r="F30" s="48"/>
      <c r="G30" s="48"/>
      <c r="H30" s="48"/>
      <c r="I30" s="48"/>
      <c r="J30" s="48"/>
      <c r="K30" s="48"/>
      <c r="L30" s="48"/>
      <c r="P30" s="217"/>
      <c r="Q30" s="216"/>
      <c r="R30" s="218" t="s">
        <v>138</v>
      </c>
      <c r="S30" s="216"/>
      <c r="T30" s="216"/>
      <c r="U30" s="216"/>
      <c r="V30" s="216"/>
      <c r="W30" s="216"/>
    </row>
    <row r="31" spans="1:23">
      <c r="A31" s="48"/>
      <c r="B31" s="48"/>
      <c r="C31" s="48"/>
      <c r="D31" s="48"/>
      <c r="E31" s="48"/>
      <c r="F31" s="48"/>
      <c r="G31" s="48"/>
      <c r="H31" s="48"/>
      <c r="I31" s="48"/>
      <c r="J31" s="48"/>
      <c r="K31" s="48"/>
      <c r="L31" s="48"/>
      <c r="P31" s="216"/>
      <c r="Q31" s="216"/>
      <c r="R31" s="216"/>
      <c r="S31" s="216"/>
      <c r="T31" s="216"/>
      <c r="U31" s="216"/>
      <c r="V31" s="216"/>
      <c r="W31" s="216"/>
    </row>
    <row r="32" spans="1:23">
      <c r="A32" s="48"/>
      <c r="B32" s="48"/>
      <c r="C32" s="48"/>
      <c r="D32" s="48"/>
      <c r="E32" s="48"/>
      <c r="F32" s="48"/>
      <c r="G32" s="48"/>
      <c r="H32" s="48"/>
      <c r="I32" s="48"/>
      <c r="J32" s="48"/>
      <c r="K32" s="48"/>
      <c r="L32" s="48"/>
      <c r="P32" s="216"/>
      <c r="Q32" s="216"/>
      <c r="R32" s="216"/>
      <c r="S32" s="216"/>
      <c r="T32" s="216"/>
      <c r="U32" s="216"/>
      <c r="V32" s="216"/>
      <c r="W32" s="216"/>
    </row>
    <row r="33" spans="1:12">
      <c r="A33" s="48"/>
      <c r="B33" s="48"/>
      <c r="C33" s="48"/>
      <c r="D33" s="48"/>
      <c r="E33" s="48"/>
      <c r="F33" s="48"/>
      <c r="G33" s="48"/>
      <c r="H33" s="48"/>
      <c r="I33" s="48"/>
      <c r="J33" s="48"/>
      <c r="K33" s="48"/>
      <c r="L33" s="48"/>
    </row>
    <row r="34" spans="1:12">
      <c r="A34" s="48"/>
      <c r="B34" s="48"/>
      <c r="C34" s="48"/>
      <c r="D34" s="48"/>
      <c r="E34" s="48"/>
      <c r="F34" s="48"/>
      <c r="G34" s="48"/>
      <c r="H34" s="48"/>
      <c r="I34" s="48"/>
      <c r="J34" s="48"/>
      <c r="K34" s="48"/>
      <c r="L34" s="48"/>
    </row>
    <row r="35" spans="1:12">
      <c r="A35" s="48"/>
      <c r="B35" s="48"/>
      <c r="C35" s="48"/>
      <c r="D35" s="48"/>
      <c r="E35" s="48"/>
      <c r="F35" s="48"/>
      <c r="G35" s="48"/>
      <c r="H35" s="48"/>
      <c r="I35" s="48"/>
      <c r="J35" s="48"/>
      <c r="K35" s="48"/>
      <c r="L35" s="48"/>
    </row>
    <row r="36" spans="1:12">
      <c r="A36" s="48"/>
      <c r="B36" s="48"/>
      <c r="C36" s="48"/>
      <c r="D36" s="48"/>
      <c r="E36" s="48"/>
      <c r="F36" s="48"/>
      <c r="G36" s="48"/>
      <c r="H36" s="48"/>
      <c r="I36" s="48"/>
      <c r="J36" s="48"/>
      <c r="K36" s="48"/>
      <c r="L36" s="48"/>
    </row>
    <row r="37" spans="1:12">
      <c r="A37" s="48"/>
      <c r="B37" s="48"/>
      <c r="C37" s="48"/>
      <c r="D37" s="48"/>
      <c r="E37" s="48"/>
      <c r="F37" s="48"/>
      <c r="G37" s="48"/>
      <c r="H37" s="48"/>
      <c r="I37" s="48"/>
      <c r="J37" s="48"/>
      <c r="K37" s="48"/>
      <c r="L37" s="48"/>
    </row>
    <row r="38" spans="1:12">
      <c r="A38" s="48"/>
      <c r="B38" s="48"/>
      <c r="C38" s="48"/>
      <c r="D38" s="48"/>
      <c r="E38" s="48"/>
      <c r="F38" s="48"/>
      <c r="G38" s="48"/>
      <c r="H38" s="48"/>
      <c r="I38" s="48"/>
      <c r="J38" s="48"/>
      <c r="K38" s="48"/>
      <c r="L38" s="48"/>
    </row>
    <row r="39" spans="1:12">
      <c r="A39" s="48"/>
      <c r="B39" s="48"/>
      <c r="C39" s="48"/>
      <c r="D39" s="48"/>
      <c r="E39" s="48"/>
      <c r="F39" s="48"/>
      <c r="G39" s="48"/>
      <c r="H39" s="48"/>
      <c r="I39" s="48"/>
      <c r="J39" s="48"/>
      <c r="K39" s="48"/>
      <c r="L39" s="48"/>
    </row>
    <row r="40" spans="1:12">
      <c r="A40" s="48"/>
      <c r="B40" s="48"/>
      <c r="C40" s="48"/>
      <c r="D40" s="48"/>
      <c r="E40" s="48"/>
      <c r="F40" s="48"/>
      <c r="G40" s="48"/>
      <c r="H40" s="48"/>
      <c r="I40" s="48"/>
      <c r="J40" s="48"/>
      <c r="K40" s="48"/>
      <c r="L40" s="48"/>
    </row>
    <row r="41" spans="1:12">
      <c r="A41" s="48"/>
      <c r="B41" s="48"/>
      <c r="C41" s="48"/>
      <c r="D41" s="48"/>
      <c r="E41" s="48"/>
      <c r="F41" s="48"/>
      <c r="G41" s="48"/>
      <c r="H41" s="48"/>
      <c r="I41" s="48"/>
      <c r="J41" s="48"/>
      <c r="K41" s="48"/>
      <c r="L41" s="48"/>
    </row>
    <row r="42" spans="1:12">
      <c r="A42" s="48"/>
      <c r="B42" s="48"/>
      <c r="C42" s="48"/>
      <c r="D42" s="48"/>
      <c r="E42" s="48"/>
      <c r="F42" s="48"/>
      <c r="G42" s="48"/>
      <c r="H42" s="48"/>
      <c r="I42" s="48"/>
      <c r="J42" s="48"/>
      <c r="K42" s="48"/>
      <c r="L42" s="48"/>
    </row>
    <row r="43" spans="1:12">
      <c r="A43" s="48"/>
      <c r="B43" s="48"/>
      <c r="C43" s="48"/>
      <c r="D43" s="48"/>
      <c r="E43" s="48"/>
      <c r="F43" s="48"/>
      <c r="G43" s="48"/>
      <c r="H43" s="48"/>
      <c r="I43" s="48"/>
      <c r="J43" s="48"/>
      <c r="K43" s="48"/>
      <c r="L43" s="48"/>
    </row>
  </sheetData>
  <mergeCells count="2">
    <mergeCell ref="A9:K9"/>
    <mergeCell ref="A12:K12"/>
  </mergeCells>
  <pageMargins left="0.7" right="0.7" top="0.75" bottom="0.75" header="0.3" footer="0.3"/>
  <pageSetup scale="77"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4C408-3909-4550-86EF-0EBA1756CE4B}">
  <sheetPr>
    <pageSetUpPr fitToPage="1"/>
  </sheetPr>
  <dimension ref="A1:G41"/>
  <sheetViews>
    <sheetView tabSelected="1" topLeftCell="A13" zoomScale="60" zoomScaleNormal="60" workbookViewId="0">
      <selection activeCell="B30" sqref="B30"/>
    </sheetView>
  </sheetViews>
  <sheetFormatPr baseColWidth="10" defaultColWidth="9" defaultRowHeight="14"/>
  <cols>
    <col min="1" max="1" width="3.83203125" style="39" customWidth="1"/>
    <col min="2" max="2" width="71.33203125" style="39" bestFit="1" customWidth="1"/>
    <col min="3" max="3" width="33.6640625" style="39" customWidth="1"/>
    <col min="4" max="4" width="22.5" style="39" customWidth="1"/>
    <col min="5" max="5" width="21.1640625" style="39" customWidth="1"/>
    <col min="6" max="6" width="18.5" style="39" customWidth="1"/>
    <col min="7" max="7" width="19.1640625" style="39" customWidth="1"/>
    <col min="8" max="16384" width="9" style="39"/>
  </cols>
  <sheetData>
    <row r="1" spans="1:7" ht="36.75" customHeight="1" thickBot="1">
      <c r="A1" s="311" t="s">
        <v>121</v>
      </c>
      <c r="B1" s="312"/>
      <c r="C1" s="312"/>
      <c r="D1" s="312"/>
      <c r="E1" s="312"/>
      <c r="F1" s="312"/>
      <c r="G1" s="313"/>
    </row>
    <row r="2" spans="1:7">
      <c r="A2" s="184"/>
      <c r="B2" s="62"/>
      <c r="C2" s="185"/>
      <c r="D2" s="185"/>
      <c r="E2" s="185"/>
      <c r="F2" s="185"/>
      <c r="G2" s="186"/>
    </row>
    <row r="3" spans="1:7">
      <c r="A3" s="184"/>
      <c r="B3" s="187" t="s">
        <v>58</v>
      </c>
      <c r="C3" s="188">
        <f>'Model Inputs'!C3</f>
        <v>0</v>
      </c>
      <c r="D3" s="185"/>
      <c r="E3" s="185"/>
      <c r="F3" s="185"/>
      <c r="G3" s="186"/>
    </row>
    <row r="4" spans="1:7">
      <c r="A4" s="184"/>
      <c r="B4" s="62"/>
      <c r="C4" s="185"/>
      <c r="D4" s="185"/>
      <c r="E4" s="185"/>
      <c r="F4" s="185"/>
      <c r="G4" s="186"/>
    </row>
    <row r="5" spans="1:7">
      <c r="A5" s="184"/>
      <c r="B5" s="62"/>
      <c r="C5" s="185"/>
      <c r="D5" s="185"/>
      <c r="E5" s="185"/>
      <c r="F5" s="185"/>
      <c r="G5" s="186"/>
    </row>
    <row r="6" spans="1:7">
      <c r="A6" s="184"/>
      <c r="B6" s="187" t="s">
        <v>59</v>
      </c>
      <c r="C6" s="189">
        <f>'Mortgage Tables'!D2</f>
        <v>120000</v>
      </c>
      <c r="D6" s="185"/>
      <c r="E6" s="185"/>
      <c r="F6" s="185"/>
      <c r="G6" s="186"/>
    </row>
    <row r="7" spans="1:7">
      <c r="A7" s="184"/>
      <c r="B7" s="190"/>
      <c r="C7" s="188"/>
      <c r="D7" s="185"/>
      <c r="E7" s="185"/>
      <c r="F7" s="185"/>
      <c r="G7" s="186"/>
    </row>
    <row r="8" spans="1:7">
      <c r="A8" s="184"/>
      <c r="B8" s="187" t="s">
        <v>117</v>
      </c>
      <c r="C8" s="189">
        <f>'Mortgage Tables'!D20</f>
        <v>24000</v>
      </c>
      <c r="D8" s="191"/>
      <c r="E8" s="192"/>
      <c r="F8" s="185"/>
      <c r="G8" s="186"/>
    </row>
    <row r="9" spans="1:7">
      <c r="A9" s="184"/>
      <c r="B9" s="187" t="str">
        <f>'Mortgage Tables'!C4</f>
        <v>Land Transfer Taxes:</v>
      </c>
      <c r="C9" s="189">
        <f>'Mortgage Tables'!D4</f>
        <v>0</v>
      </c>
      <c r="D9" s="185"/>
      <c r="E9" s="185"/>
      <c r="F9" s="185"/>
      <c r="G9" s="186"/>
    </row>
    <row r="10" spans="1:7">
      <c r="A10" s="184"/>
      <c r="B10" s="187" t="str">
        <f>'Mortgage Tables'!C5</f>
        <v>Legal Fees:</v>
      </c>
      <c r="C10" s="189">
        <f>'Mortgage Tables'!D5</f>
        <v>0</v>
      </c>
      <c r="D10" s="185"/>
      <c r="E10" s="185"/>
      <c r="F10" s="185"/>
      <c r="G10" s="186"/>
    </row>
    <row r="11" spans="1:7">
      <c r="A11" s="184"/>
      <c r="B11" s="187" t="str">
        <f>'Mortgage Tables'!C6</f>
        <v>Title Insurance:</v>
      </c>
      <c r="C11" s="189">
        <f>'Mortgage Tables'!D6</f>
        <v>0</v>
      </c>
      <c r="D11" s="185"/>
      <c r="E11" s="185"/>
      <c r="F11" s="185"/>
      <c r="G11" s="186"/>
    </row>
    <row r="12" spans="1:7">
      <c r="A12" s="184"/>
      <c r="B12" s="187" t="str">
        <f>'Mortgage Tables'!C7</f>
        <v>Home Inspection:</v>
      </c>
      <c r="C12" s="189">
        <f>'Mortgage Tables'!D7</f>
        <v>0</v>
      </c>
      <c r="D12" s="185"/>
      <c r="E12" s="185"/>
      <c r="F12" s="185"/>
      <c r="G12" s="186"/>
    </row>
    <row r="13" spans="1:7">
      <c r="A13" s="184"/>
      <c r="B13" s="187" t="str">
        <f>'Mortgage Tables'!C8</f>
        <v>Appraisal Fee:</v>
      </c>
      <c r="C13" s="189">
        <f>'Mortgage Tables'!D8</f>
        <v>0</v>
      </c>
      <c r="D13" s="185"/>
      <c r="E13" s="185"/>
      <c r="F13" s="185"/>
      <c r="G13" s="186"/>
    </row>
    <row r="14" spans="1:7">
      <c r="A14" s="184"/>
      <c r="B14" s="187" t="str">
        <f>'Mortgage Tables'!C9</f>
        <v>Purchase of Appliances:</v>
      </c>
      <c r="C14" s="189">
        <f>'Mortgage Tables'!D9</f>
        <v>0</v>
      </c>
      <c r="D14" s="185"/>
      <c r="E14" s="185"/>
      <c r="F14" s="185"/>
      <c r="G14" s="186"/>
    </row>
    <row r="15" spans="1:7">
      <c r="A15" s="184"/>
      <c r="B15" s="187" t="str">
        <f>'Mortgage Tables'!C10</f>
        <v>Renovation Cost:</v>
      </c>
      <c r="C15" s="189">
        <f>'Mortgage Tables'!D10</f>
        <v>0</v>
      </c>
      <c r="D15" s="185"/>
      <c r="E15" s="185"/>
      <c r="F15" s="185"/>
      <c r="G15" s="186"/>
    </row>
    <row r="16" spans="1:7">
      <c r="A16" s="184"/>
      <c r="B16" s="187" t="str">
        <f>'Mortgage Tables'!C11</f>
        <v>Other (Please Specify):</v>
      </c>
      <c r="C16" s="189">
        <f>'Mortgage Tables'!D11</f>
        <v>0</v>
      </c>
      <c r="D16" s="185"/>
      <c r="E16" s="185"/>
      <c r="F16" s="185"/>
      <c r="G16" s="186"/>
    </row>
    <row r="17" spans="1:7">
      <c r="A17" s="184"/>
      <c r="B17" s="187" t="str">
        <f>'Mortgage Tables'!C12</f>
        <v>Other (Please Specify):</v>
      </c>
      <c r="C17" s="189">
        <f>'Mortgage Tables'!D12</f>
        <v>0</v>
      </c>
      <c r="D17" s="185"/>
      <c r="E17" s="185"/>
      <c r="F17" s="185"/>
      <c r="G17" s="186"/>
    </row>
    <row r="18" spans="1:7">
      <c r="A18" s="184"/>
      <c r="B18" s="187" t="str">
        <f>'Mortgage Tables'!C13</f>
        <v>Other (Please Specify):</v>
      </c>
      <c r="C18" s="189">
        <f>'Mortgage Tables'!D13</f>
        <v>0</v>
      </c>
      <c r="D18" s="185"/>
      <c r="E18" s="185"/>
      <c r="F18" s="185"/>
      <c r="G18" s="186"/>
    </row>
    <row r="19" spans="1:7">
      <c r="A19" s="184"/>
      <c r="B19" s="187" t="str">
        <f>'Mortgage Tables'!C14</f>
        <v>Other (Please Specify):</v>
      </c>
      <c r="C19" s="189">
        <f>'Mortgage Tables'!D14</f>
        <v>0</v>
      </c>
      <c r="D19" s="185"/>
      <c r="E19" s="185"/>
      <c r="F19" s="185"/>
      <c r="G19" s="186"/>
    </row>
    <row r="20" spans="1:7">
      <c r="A20" s="184"/>
      <c r="B20" s="187" t="str">
        <f>'Mortgage Tables'!C15</f>
        <v>Other (Please Specify):</v>
      </c>
      <c r="C20" s="189">
        <f>'Mortgage Tables'!D15</f>
        <v>0</v>
      </c>
      <c r="D20" s="185"/>
      <c r="E20" s="185"/>
      <c r="F20" s="185"/>
      <c r="G20" s="186"/>
    </row>
    <row r="21" spans="1:7">
      <c r="A21" s="184"/>
      <c r="B21" s="187" t="str">
        <f>'Mortgage Tables'!C16</f>
        <v>Other (Please Specify):</v>
      </c>
      <c r="C21" s="189">
        <f>'Mortgage Tables'!D16</f>
        <v>0</v>
      </c>
      <c r="D21" s="185"/>
      <c r="E21" s="185"/>
      <c r="F21" s="185"/>
      <c r="G21" s="186"/>
    </row>
    <row r="22" spans="1:7" ht="15" thickBot="1">
      <c r="A22" s="184"/>
      <c r="B22" s="187" t="s">
        <v>118</v>
      </c>
      <c r="C22" s="65">
        <f>SUM(C8:C21)</f>
        <v>24000</v>
      </c>
      <c r="D22" s="185"/>
      <c r="E22" s="185"/>
      <c r="F22" s="185"/>
      <c r="G22" s="186"/>
    </row>
    <row r="23" spans="1:7" ht="15" thickBot="1">
      <c r="A23" s="184"/>
      <c r="B23" s="185"/>
      <c r="C23" s="185"/>
      <c r="D23" s="185"/>
      <c r="E23" s="185"/>
      <c r="F23" s="185"/>
      <c r="G23" s="186"/>
    </row>
    <row r="24" spans="1:7" ht="15" thickBot="1">
      <c r="A24" s="184"/>
      <c r="B24" s="187" t="s">
        <v>119</v>
      </c>
      <c r="C24" s="64">
        <f>'Model Inputs'!C14</f>
        <v>0.03</v>
      </c>
      <c r="D24" s="185"/>
      <c r="E24" s="185"/>
      <c r="F24" s="185"/>
      <c r="G24" s="186"/>
    </row>
    <row r="25" spans="1:7" ht="15" thickBot="1">
      <c r="A25" s="184"/>
      <c r="B25" s="187" t="s">
        <v>120</v>
      </c>
      <c r="C25" s="63">
        <f>-'Mortgage Tables'!E26</f>
        <v>404.73987238027246</v>
      </c>
      <c r="D25" s="185"/>
      <c r="E25" s="185"/>
      <c r="F25" s="185"/>
      <c r="G25" s="186"/>
    </row>
    <row r="26" spans="1:7">
      <c r="A26" s="184"/>
      <c r="B26" s="185"/>
      <c r="C26" s="185"/>
      <c r="D26" s="185"/>
      <c r="E26" s="185"/>
      <c r="F26" s="185"/>
      <c r="G26" s="186"/>
    </row>
    <row r="27" spans="1:7" ht="30" customHeight="1" thickBot="1">
      <c r="A27" s="184"/>
      <c r="B27" s="193" t="str">
        <f>'Model Inputs'!B81</f>
        <v>5 Year Projection:</v>
      </c>
      <c r="C27" s="185"/>
      <c r="D27" s="185"/>
      <c r="E27" s="185"/>
      <c r="F27" s="185"/>
      <c r="G27" s="186"/>
    </row>
    <row r="28" spans="1:7">
      <c r="A28" s="184"/>
      <c r="B28" s="314"/>
      <c r="C28" s="69"/>
      <c r="D28" s="69"/>
      <c r="E28" s="69"/>
      <c r="F28" s="69"/>
      <c r="G28" s="69"/>
    </row>
    <row r="29" spans="1:7" ht="15" thickBot="1">
      <c r="A29" s="184"/>
      <c r="B29" s="315"/>
      <c r="C29" s="70" t="str">
        <f>'Model Inputs'!C82</f>
        <v>Year 1</v>
      </c>
      <c r="D29" s="70" t="str">
        <f>'Model Inputs'!D82</f>
        <v>Year 2</v>
      </c>
      <c r="E29" s="70" t="str">
        <f>'Model Inputs'!E82</f>
        <v>Year 3</v>
      </c>
      <c r="F29" s="70" t="str">
        <f>'Model Inputs'!F82</f>
        <v>Year 4</v>
      </c>
      <c r="G29" s="70" t="str">
        <f>'Model Inputs'!G82</f>
        <v>Year 5</v>
      </c>
    </row>
    <row r="30" spans="1:7">
      <c r="A30" s="184"/>
      <c r="B30" s="66" t="str">
        <f>'Model Inputs'!B83</f>
        <v>Total Revenue</v>
      </c>
      <c r="C30" s="71">
        <f>'Model Inputs'!C83</f>
        <v>12000</v>
      </c>
      <c r="D30" s="71">
        <f>'Model Inputs'!D83</f>
        <v>12240</v>
      </c>
      <c r="E30" s="71">
        <f>'Model Inputs'!E83</f>
        <v>12484.800000000001</v>
      </c>
      <c r="F30" s="71">
        <f>'Model Inputs'!F83</f>
        <v>12734.496000000001</v>
      </c>
      <c r="G30" s="71">
        <f>'Model Inputs'!G83</f>
        <v>12989.185920000002</v>
      </c>
    </row>
    <row r="31" spans="1:7">
      <c r="A31" s="184"/>
      <c r="B31" s="67" t="str">
        <f>'Model Inputs'!B84</f>
        <v>Annual Cashflow</v>
      </c>
      <c r="C31" s="72">
        <f>'Model Inputs'!C84</f>
        <v>2649.7881981033952</v>
      </c>
      <c r="D31" s="72">
        <f>'Model Inputs'!D84</f>
        <v>2799.9215314367302</v>
      </c>
      <c r="E31" s="72">
        <f>'Model Inputs'!E84</f>
        <v>2953.0575314367306</v>
      </c>
      <c r="F31" s="72">
        <f>'Model Inputs'!F84</f>
        <v>3109.2562514367319</v>
      </c>
      <c r="G31" s="72">
        <f>'Model Inputs'!G84</f>
        <v>3268.5789458367317</v>
      </c>
    </row>
    <row r="32" spans="1:7">
      <c r="A32" s="184"/>
      <c r="B32" s="67" t="str">
        <f>'Model Inputs'!B85</f>
        <v>Cash on Cash Return (%)</v>
      </c>
      <c r="C32" s="73">
        <f>'Model Inputs'!C85</f>
        <v>0.11040784158764147</v>
      </c>
      <c r="D32" s="73">
        <f>'Model Inputs'!D85</f>
        <v>0.1166633971431971</v>
      </c>
      <c r="E32" s="73">
        <f>'Model Inputs'!E85</f>
        <v>0.12304406380986378</v>
      </c>
      <c r="F32" s="73">
        <f>'Model Inputs'!F85</f>
        <v>0.12955234380986383</v>
      </c>
      <c r="G32" s="73">
        <f>'Model Inputs'!G85</f>
        <v>0.13619078940986382</v>
      </c>
    </row>
    <row r="33" spans="1:7">
      <c r="A33" s="184"/>
      <c r="B33" s="67" t="str">
        <f>'Model Inputs'!B86</f>
        <v>Net Operating Income (NOI)</v>
      </c>
      <c r="C33" s="72">
        <f>'Model Inputs'!C86</f>
        <v>7506.6666666666661</v>
      </c>
      <c r="D33" s="72">
        <f>'Model Inputs'!D86</f>
        <v>7656.7999999999993</v>
      </c>
      <c r="E33" s="72">
        <f>'Model Inputs'!E86</f>
        <v>7809.9360000000006</v>
      </c>
      <c r="F33" s="72">
        <f>'Model Inputs'!F86</f>
        <v>7966.13472</v>
      </c>
      <c r="G33" s="72">
        <f>'Model Inputs'!G86</f>
        <v>8125.4574144000007</v>
      </c>
    </row>
    <row r="34" spans="1:7">
      <c r="A34" s="184"/>
      <c r="B34" s="67" t="str">
        <f>'Model Inputs'!B87</f>
        <v>Property Appreciation Assumption ($)</v>
      </c>
      <c r="C34" s="74">
        <f>'Model Inputs'!C87</f>
        <v>3600</v>
      </c>
      <c r="D34" s="74">
        <f>'Model Inputs'!D87</f>
        <v>3708</v>
      </c>
      <c r="E34" s="74">
        <f>'Model Inputs'!E87</f>
        <v>3819.24</v>
      </c>
      <c r="F34" s="74">
        <f>'Model Inputs'!F87</f>
        <v>3933.8171999999995</v>
      </c>
      <c r="G34" s="74">
        <f>'Model Inputs'!G87</f>
        <v>4051.8317160000001</v>
      </c>
    </row>
    <row r="35" spans="1:7">
      <c r="A35" s="184"/>
      <c r="B35" s="67" t="str">
        <f>'Model Inputs'!B88</f>
        <v>Return on Investment (ROI) (%) (Assuming NO Appreciation)</v>
      </c>
      <c r="C35" s="73">
        <f>'Model Inputs'!C88</f>
        <v>0.19391985592522587</v>
      </c>
      <c r="D35" s="73">
        <f>'Model Inputs'!D88</f>
        <v>0.20271550931063362</v>
      </c>
      <c r="E35" s="73">
        <f>'Model Inputs'!E88</f>
        <v>0.21171353331330139</v>
      </c>
      <c r="F35" s="73">
        <f>'Model Inputs'!F88</f>
        <v>0.22091878007726154</v>
      </c>
      <c r="G35" s="73">
        <f>'Model Inputs'!G88</f>
        <v>0.23033622326611142</v>
      </c>
    </row>
    <row r="36" spans="1:7">
      <c r="A36" s="184"/>
      <c r="B36" s="67" t="str">
        <f>'Model Inputs'!B89</f>
        <v>Return on Investment (ROI) ($) (Assuming NO Appreciation)</v>
      </c>
      <c r="C36" s="74">
        <f>'Model Inputs'!C89</f>
        <v>4654.076542205421</v>
      </c>
      <c r="D36" s="74">
        <f>'Model Inputs'!D89</f>
        <v>4865.1722234552071</v>
      </c>
      <c r="E36" s="74">
        <f>'Model Inputs'!E89</f>
        <v>5081.1247995192334</v>
      </c>
      <c r="F36" s="74">
        <f>'Model Inputs'!F89</f>
        <v>5302.0507218542771</v>
      </c>
      <c r="G36" s="74">
        <f>'Model Inputs'!G89</f>
        <v>5528.0693583866741</v>
      </c>
    </row>
    <row r="37" spans="1:7">
      <c r="A37" s="184"/>
      <c r="B37" s="67" t="str">
        <f>'Model Inputs'!B90</f>
        <v>Return on Investment (ROI) (%) (WITH Appreciation Assumption)</v>
      </c>
      <c r="C37" s="73">
        <f>'Model Inputs'!C90</f>
        <v>0.34391985592522589</v>
      </c>
      <c r="D37" s="73">
        <f>'Model Inputs'!D90</f>
        <v>0.35721550931063362</v>
      </c>
      <c r="E37" s="73">
        <f>'Model Inputs'!E90</f>
        <v>0.37084853331330137</v>
      </c>
      <c r="F37" s="73">
        <f>'Model Inputs'!F90</f>
        <v>0.38482783007726151</v>
      </c>
      <c r="G37" s="73">
        <f>'Model Inputs'!G90</f>
        <v>0.39916254476611146</v>
      </c>
    </row>
    <row r="38" spans="1:7">
      <c r="A38" s="184"/>
      <c r="B38" s="67" t="str">
        <f>'Model Inputs'!B91</f>
        <v>Return on Investment(ROI) ($) (WITH appreciation assumption)</v>
      </c>
      <c r="C38" s="294">
        <f>'Model Inputs'!C91</f>
        <v>8254.076542205421</v>
      </c>
      <c r="D38" s="294">
        <f>'Model Inputs'!D91</f>
        <v>8573.1722234552071</v>
      </c>
      <c r="E38" s="294">
        <f>'Model Inputs'!E91</f>
        <v>8900.3647995192332</v>
      </c>
      <c r="F38" s="294">
        <f>'Model Inputs'!F91</f>
        <v>9235.8679218542766</v>
      </c>
      <c r="G38" s="294">
        <f>'Model Inputs'!G91</f>
        <v>9579.9010743866729</v>
      </c>
    </row>
    <row r="39" spans="1:7">
      <c r="A39" s="184"/>
      <c r="B39" s="67" t="str">
        <f>'Model Inputs'!B92</f>
        <v>Capitalization Rate (Cap Rate)</v>
      </c>
      <c r="C39" s="73">
        <f>'Model Inputs'!C92</f>
        <v>6.2555555555555545E-2</v>
      </c>
      <c r="D39" s="73">
        <f>'Model Inputs'!D92</f>
        <v>6.3806666666666664E-2</v>
      </c>
      <c r="E39" s="73">
        <f>'Model Inputs'!E92</f>
        <v>6.508280000000001E-2</v>
      </c>
      <c r="F39" s="73">
        <f>'Model Inputs'!F92</f>
        <v>6.6384455999999994E-2</v>
      </c>
      <c r="G39" s="73">
        <f>'Model Inputs'!G92</f>
        <v>6.7712145120000011E-2</v>
      </c>
    </row>
    <row r="40" spans="1:7" ht="15" thickBot="1">
      <c r="A40" s="184"/>
      <c r="B40" s="68" t="str">
        <f>'Model Inputs'!B93</f>
        <v>Capitalization Rate (Including all closing costs)</v>
      </c>
      <c r="C40" s="75">
        <f>'Model Inputs'!C93</f>
        <v>6.2555555555555545E-2</v>
      </c>
      <c r="D40" s="75">
        <f>'Model Inputs'!D93</f>
        <v>6.3806666666666664E-2</v>
      </c>
      <c r="E40" s="75">
        <f>'Model Inputs'!E93</f>
        <v>6.508280000000001E-2</v>
      </c>
      <c r="F40" s="75">
        <f>'Model Inputs'!F93</f>
        <v>6.6384455999999994E-2</v>
      </c>
      <c r="G40" s="75">
        <f>'Model Inputs'!G93</f>
        <v>6.7712145120000011E-2</v>
      </c>
    </row>
    <row r="41" spans="1:7" ht="15" thickBot="1">
      <c r="A41" s="194"/>
      <c r="B41" s="195"/>
      <c r="C41" s="195"/>
      <c r="D41" s="195"/>
      <c r="E41" s="195"/>
      <c r="F41" s="195"/>
      <c r="G41" s="196"/>
    </row>
  </sheetData>
  <mergeCells count="2">
    <mergeCell ref="A1:G1"/>
    <mergeCell ref="B28:B29"/>
  </mergeCells>
  <pageMargins left="0.7" right="0.7" top="0.75" bottom="0.75" header="0.3" footer="0.3"/>
  <pageSetup paperSize="9" scale="67" fitToHeight="0" orientation="landscape"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A258"/>
  <sheetViews>
    <sheetView topLeftCell="A47" zoomScale="70" zoomScaleNormal="70" workbookViewId="0">
      <selection activeCell="A54" sqref="A54:XFD54"/>
    </sheetView>
  </sheetViews>
  <sheetFormatPr baseColWidth="10" defaultColWidth="12.6640625" defaultRowHeight="15" customHeight="1"/>
  <cols>
    <col min="1" max="1" width="21.1640625" customWidth="1"/>
    <col min="2" max="2" width="13.1640625" customWidth="1"/>
    <col min="3" max="3" width="41.33203125" customWidth="1"/>
    <col min="4" max="4" width="15.83203125" bestFit="1" customWidth="1"/>
    <col min="5" max="5" width="14.1640625" hidden="1" customWidth="1"/>
    <col min="6" max="8" width="15.83203125" bestFit="1" customWidth="1"/>
    <col min="9" max="9" width="15.1640625" customWidth="1"/>
    <col min="10" max="10" width="52.6640625" customWidth="1"/>
    <col min="11" max="11" width="9.6640625" customWidth="1"/>
    <col min="12" max="12" width="11.6640625" customWidth="1"/>
    <col min="13" max="14" width="7.6640625" customWidth="1"/>
    <col min="15" max="15" width="12.5" customWidth="1"/>
    <col min="16" max="16" width="7.6640625" customWidth="1"/>
    <col min="17" max="17" width="11.6640625" customWidth="1"/>
    <col min="18" max="27" width="7.6640625" customWidth="1"/>
  </cols>
  <sheetData>
    <row r="1" spans="1:27" ht="27" thickBot="1">
      <c r="A1" s="316" t="s">
        <v>140</v>
      </c>
      <c r="B1" s="317"/>
      <c r="C1" s="317"/>
      <c r="D1" s="317"/>
      <c r="E1" s="317"/>
      <c r="F1" s="317"/>
      <c r="G1" s="317"/>
      <c r="H1" s="317"/>
      <c r="I1" s="317"/>
      <c r="J1" s="318"/>
    </row>
    <row r="2" spans="1:27" ht="25" thickBot="1">
      <c r="A2" s="219" t="s">
        <v>0</v>
      </c>
      <c r="B2" s="220">
        <f>'Model Inputs'!C3</f>
        <v>0</v>
      </c>
      <c r="C2" s="221"/>
      <c r="D2" s="97"/>
      <c r="E2" s="96"/>
      <c r="F2" s="97"/>
      <c r="G2" s="97"/>
      <c r="H2" s="97"/>
      <c r="I2" s="97"/>
      <c r="J2" s="169"/>
    </row>
    <row r="3" spans="1:27" ht="16" thickBot="1">
      <c r="A3" s="222"/>
      <c r="B3" s="20"/>
      <c r="C3" s="96"/>
      <c r="D3" s="97"/>
      <c r="E3" s="96"/>
      <c r="F3" s="97"/>
      <c r="G3" s="97"/>
      <c r="H3" s="97"/>
      <c r="I3" s="97"/>
      <c r="J3" s="169"/>
    </row>
    <row r="4" spans="1:27" ht="16" thickBot="1">
      <c r="A4" s="109"/>
      <c r="B4" s="110"/>
      <c r="C4" s="111"/>
      <c r="D4" s="112" t="s">
        <v>1</v>
      </c>
      <c r="E4" s="113" t="s">
        <v>2</v>
      </c>
      <c r="F4" s="112" t="s">
        <v>3</v>
      </c>
      <c r="G4" s="112" t="s">
        <v>4</v>
      </c>
      <c r="H4" s="112" t="s">
        <v>5</v>
      </c>
      <c r="I4" s="112" t="s">
        <v>6</v>
      </c>
      <c r="J4" s="114" t="s">
        <v>2</v>
      </c>
      <c r="K4" s="20"/>
    </row>
    <row r="5" spans="1:27" ht="16" thickBot="1">
      <c r="A5" s="166"/>
      <c r="B5" s="20"/>
      <c r="C5" s="98" t="s">
        <v>7</v>
      </c>
      <c r="D5" s="99"/>
      <c r="E5" s="96"/>
      <c r="F5" s="97"/>
      <c r="G5" s="97"/>
      <c r="H5" s="97"/>
      <c r="I5" s="97"/>
      <c r="J5" s="104"/>
    </row>
    <row r="6" spans="1:27" ht="16" thickBot="1">
      <c r="A6" s="166"/>
      <c r="B6" s="20"/>
      <c r="C6" s="25" t="str">
        <f>'Model Inputs'!C36</f>
        <v>Unit #1</v>
      </c>
      <c r="D6" s="26">
        <f>'Model Inputs'!D36</f>
        <v>1000</v>
      </c>
      <c r="E6" s="96"/>
      <c r="F6" s="97"/>
      <c r="G6" s="97"/>
      <c r="H6" s="97"/>
      <c r="I6" s="97"/>
      <c r="J6" s="104"/>
    </row>
    <row r="7" spans="1:27" ht="16" thickBot="1">
      <c r="A7" s="166"/>
      <c r="B7" s="20"/>
      <c r="C7" s="25" t="str">
        <f>'Model Inputs'!C37</f>
        <v>Unit #2</v>
      </c>
      <c r="D7" s="26">
        <f>'Model Inputs'!D37</f>
        <v>0</v>
      </c>
      <c r="E7" s="96"/>
      <c r="F7" s="97"/>
      <c r="G7" s="97"/>
      <c r="H7" s="97"/>
      <c r="I7" s="97"/>
      <c r="J7" s="104"/>
    </row>
    <row r="8" spans="1:27" ht="16" thickBot="1">
      <c r="A8" s="166"/>
      <c r="B8" s="20"/>
      <c r="C8" s="25" t="str">
        <f>'Model Inputs'!C38</f>
        <v>Unit #3</v>
      </c>
      <c r="D8" s="26">
        <f>'Model Inputs'!D38</f>
        <v>0</v>
      </c>
      <c r="E8" s="96"/>
      <c r="F8" s="97"/>
      <c r="G8" s="97"/>
      <c r="H8" s="97"/>
      <c r="I8" s="97"/>
      <c r="J8" s="104"/>
    </row>
    <row r="9" spans="1:27" ht="16" thickBot="1">
      <c r="A9" s="166"/>
      <c r="B9" s="20"/>
      <c r="C9" s="25" t="str">
        <f>'Model Inputs'!C39</f>
        <v>Unit #4</v>
      </c>
      <c r="D9" s="26">
        <f>'Model Inputs'!D39</f>
        <v>0</v>
      </c>
      <c r="E9" s="96"/>
      <c r="F9" s="97"/>
      <c r="G9" s="97"/>
      <c r="H9" s="97"/>
      <c r="I9" s="97"/>
      <c r="J9" s="104"/>
    </row>
    <row r="10" spans="1:27" ht="16" thickBot="1">
      <c r="A10" s="166"/>
      <c r="B10" s="20"/>
      <c r="C10" s="25" t="str">
        <f>'Model Inputs'!C40</f>
        <v>Unit #5</v>
      </c>
      <c r="D10" s="26">
        <f>'Model Inputs'!D40</f>
        <v>0</v>
      </c>
      <c r="E10" s="96"/>
      <c r="F10" s="97"/>
      <c r="G10" s="97"/>
      <c r="H10" s="97"/>
      <c r="I10" s="97"/>
      <c r="J10" s="104"/>
    </row>
    <row r="11" spans="1:27" ht="16" thickBot="1">
      <c r="A11" s="166"/>
      <c r="B11" s="20"/>
      <c r="C11" s="25" t="str">
        <f>'Model Inputs'!C41</f>
        <v>Unit #6</v>
      </c>
      <c r="D11" s="26">
        <f>'Model Inputs'!D41</f>
        <v>0</v>
      </c>
      <c r="E11" s="96"/>
      <c r="F11" s="97"/>
      <c r="G11" s="97"/>
      <c r="H11" s="97"/>
      <c r="I11" s="97"/>
      <c r="J11" s="104"/>
    </row>
    <row r="12" spans="1:27" ht="22" thickBot="1">
      <c r="A12" s="166"/>
      <c r="B12" s="20"/>
      <c r="C12" s="223" t="s">
        <v>8</v>
      </c>
      <c r="D12" s="97"/>
      <c r="E12" s="96"/>
      <c r="F12" s="97"/>
      <c r="G12" s="97"/>
      <c r="H12" s="97"/>
      <c r="I12" s="97"/>
      <c r="J12" s="119"/>
      <c r="K12" s="3"/>
      <c r="L12" s="4"/>
      <c r="M12" s="5"/>
      <c r="N12" s="5"/>
      <c r="O12" s="3"/>
      <c r="P12" s="6"/>
      <c r="Q12" s="7"/>
    </row>
    <row r="13" spans="1:27" ht="32.25" customHeight="1" thickBot="1">
      <c r="A13" s="224" t="s">
        <v>9</v>
      </c>
      <c r="B13" s="117">
        <f>'Model Inputs'!D44</f>
        <v>0.02</v>
      </c>
      <c r="C13" s="182" t="s">
        <v>76</v>
      </c>
      <c r="D13" s="100">
        <f>D6*12</f>
        <v>12000</v>
      </c>
      <c r="E13" s="225"/>
      <c r="F13" s="100">
        <f>D13*(1+$B$13)</f>
        <v>12240</v>
      </c>
      <c r="G13" s="100">
        <f t="shared" ref="G13:I17" si="0">F13*(1+$B$13)</f>
        <v>12484.800000000001</v>
      </c>
      <c r="H13" s="100">
        <f t="shared" si="0"/>
        <v>12734.496000000001</v>
      </c>
      <c r="I13" s="100">
        <f t="shared" si="0"/>
        <v>12989.185920000002</v>
      </c>
      <c r="J13" s="120"/>
      <c r="K13" s="7"/>
      <c r="L13" s="7"/>
      <c r="M13" s="7"/>
      <c r="N13" s="7"/>
      <c r="O13" s="7"/>
      <c r="P13" s="7"/>
      <c r="Q13" s="7"/>
      <c r="AA13" s="8">
        <v>193000</v>
      </c>
    </row>
    <row r="14" spans="1:27">
      <c r="A14" s="166"/>
      <c r="B14" s="20"/>
      <c r="C14" s="182" t="s">
        <v>77</v>
      </c>
      <c r="D14" s="100">
        <f>D7*12</f>
        <v>0</v>
      </c>
      <c r="E14" s="225"/>
      <c r="F14" s="100">
        <f>D14*(1+$B$13)</f>
        <v>0</v>
      </c>
      <c r="G14" s="100">
        <f t="shared" si="0"/>
        <v>0</v>
      </c>
      <c r="H14" s="100">
        <f t="shared" si="0"/>
        <v>0</v>
      </c>
      <c r="I14" s="100">
        <f t="shared" si="0"/>
        <v>0</v>
      </c>
      <c r="J14" s="121"/>
      <c r="AA14" s="9">
        <v>1.3297109999999999E-2</v>
      </c>
    </row>
    <row r="15" spans="1:27">
      <c r="A15" s="166"/>
      <c r="B15" s="20"/>
      <c r="C15" s="182" t="s">
        <v>78</v>
      </c>
      <c r="D15" s="100">
        <f>D8*12</f>
        <v>0</v>
      </c>
      <c r="E15" s="225"/>
      <c r="F15" s="100">
        <f>D15*(1+$B$13)</f>
        <v>0</v>
      </c>
      <c r="G15" s="100">
        <f t="shared" si="0"/>
        <v>0</v>
      </c>
      <c r="H15" s="100">
        <f t="shared" si="0"/>
        <v>0</v>
      </c>
      <c r="I15" s="100">
        <f t="shared" si="0"/>
        <v>0</v>
      </c>
      <c r="J15" s="121"/>
      <c r="AA15" s="9"/>
    </row>
    <row r="16" spans="1:27">
      <c r="A16" s="166"/>
      <c r="B16" s="20"/>
      <c r="C16" s="182" t="s">
        <v>79</v>
      </c>
      <c r="D16" s="100">
        <f>D9*12</f>
        <v>0</v>
      </c>
      <c r="E16" s="225"/>
      <c r="F16" s="100">
        <f>D16*(1+$B$13)</f>
        <v>0</v>
      </c>
      <c r="G16" s="100">
        <f t="shared" si="0"/>
        <v>0</v>
      </c>
      <c r="H16" s="100">
        <f t="shared" si="0"/>
        <v>0</v>
      </c>
      <c r="I16" s="100">
        <f t="shared" si="0"/>
        <v>0</v>
      </c>
      <c r="J16" s="121"/>
      <c r="AA16" s="9"/>
    </row>
    <row r="17" spans="1:27">
      <c r="A17" s="166"/>
      <c r="B17" s="20"/>
      <c r="C17" s="182" t="s">
        <v>80</v>
      </c>
      <c r="D17" s="100">
        <f>D10*12</f>
        <v>0</v>
      </c>
      <c r="E17" s="225"/>
      <c r="F17" s="100">
        <f>D17*(1+$B$13)</f>
        <v>0</v>
      </c>
      <c r="G17" s="100">
        <f t="shared" si="0"/>
        <v>0</v>
      </c>
      <c r="H17" s="100">
        <f t="shared" si="0"/>
        <v>0</v>
      </c>
      <c r="I17" s="100">
        <f t="shared" si="0"/>
        <v>0</v>
      </c>
      <c r="J17" s="121"/>
      <c r="AA17" s="9"/>
    </row>
    <row r="18" spans="1:27" ht="16" thickBot="1">
      <c r="A18" s="166"/>
      <c r="B18" s="20"/>
      <c r="C18" s="226" t="s">
        <v>10</v>
      </c>
      <c r="D18" s="101">
        <f>SUM(D12:D17)</f>
        <v>12000</v>
      </c>
      <c r="E18" s="227"/>
      <c r="F18" s="101">
        <f>SUM(F12:F17)</f>
        <v>12240</v>
      </c>
      <c r="G18" s="101">
        <f>SUM(G12:G17)</f>
        <v>12484.800000000001</v>
      </c>
      <c r="H18" s="101">
        <f>SUM(H12:H17)</f>
        <v>12734.496000000001</v>
      </c>
      <c r="I18" s="101">
        <f>SUM(I12:I17)</f>
        <v>12989.185920000002</v>
      </c>
      <c r="J18" s="105"/>
    </row>
    <row r="19" spans="1:27">
      <c r="A19" s="166"/>
      <c r="B19" s="20"/>
      <c r="C19" s="96"/>
      <c r="D19" s="97"/>
      <c r="E19" s="96"/>
      <c r="F19" s="97"/>
      <c r="G19" s="97"/>
      <c r="H19" s="97"/>
      <c r="I19" s="97"/>
      <c r="J19" s="105"/>
    </row>
    <row r="20" spans="1:27" ht="23.25" customHeight="1">
      <c r="A20" s="166"/>
      <c r="B20" s="20"/>
      <c r="C20" s="228" t="s">
        <v>11</v>
      </c>
      <c r="D20" s="97"/>
      <c r="E20" s="96"/>
      <c r="F20" s="97"/>
      <c r="G20" s="97"/>
      <c r="H20" s="97"/>
      <c r="I20" s="97"/>
      <c r="J20" s="105"/>
    </row>
    <row r="21" spans="1:27" ht="15.75" customHeight="1">
      <c r="A21" s="166"/>
      <c r="B21" s="20"/>
      <c r="C21" s="226" t="s">
        <v>12</v>
      </c>
      <c r="D21" s="97"/>
      <c r="E21" s="96"/>
      <c r="F21" s="97"/>
      <c r="G21" s="97"/>
      <c r="H21" s="97"/>
      <c r="I21" s="97"/>
      <c r="J21" s="105"/>
      <c r="Q21" s="10"/>
    </row>
    <row r="22" spans="1:27" ht="15.75" customHeight="1">
      <c r="A22" s="166"/>
      <c r="B22" s="20"/>
      <c r="C22" s="226" t="s">
        <v>13</v>
      </c>
      <c r="D22" s="115">
        <f>-SUM('Mortgage Tables'!E32:E43)</f>
        <v>-2004.2883441020253</v>
      </c>
      <c r="E22" s="229"/>
      <c r="F22" s="115">
        <f>-SUM('Mortgage Tables'!E44:E55)</f>
        <v>-2065.2506920184774</v>
      </c>
      <c r="G22" s="115">
        <f>-SUM('Mortgage Tables'!E56:E67)</f>
        <v>-2128.0672680825023</v>
      </c>
      <c r="H22" s="115">
        <f>-SUM('Mortgage Tables'!E68:E79)</f>
        <v>-2192.7944704175452</v>
      </c>
      <c r="I22" s="115">
        <f>-SUM('Mortgage Tables'!E80:E91)</f>
        <v>-2259.490412549942</v>
      </c>
      <c r="J22" s="122"/>
      <c r="O22" s="10"/>
    </row>
    <row r="23" spans="1:27" ht="15.75" customHeight="1">
      <c r="A23" s="166"/>
      <c r="B23" s="20"/>
      <c r="C23" s="226" t="s">
        <v>14</v>
      </c>
      <c r="D23" s="115">
        <f>-SUM('Mortgage Tables'!D32:D43)</f>
        <v>-2852.5901244612446</v>
      </c>
      <c r="E23" s="115"/>
      <c r="F23" s="115">
        <f>-SUM('Mortgage Tables'!D44:D55)</f>
        <v>-2791.6277765447921</v>
      </c>
      <c r="G23" s="115">
        <f>-SUM('Mortgage Tables'!D56:D67)</f>
        <v>-2728.8112004807672</v>
      </c>
      <c r="H23" s="115">
        <f>-SUM('Mortgage Tables'!D68:D79)</f>
        <v>-2664.0839981457239</v>
      </c>
      <c r="I23" s="115">
        <f>-SUM('Mortgage Tables'!D80:D91)</f>
        <v>-2597.3880560133275</v>
      </c>
      <c r="J23" s="122"/>
    </row>
    <row r="24" spans="1:27" ht="15.75" customHeight="1" thickBot="1">
      <c r="A24" s="166"/>
      <c r="B24" s="20"/>
      <c r="C24" s="96"/>
      <c r="D24" s="102"/>
      <c r="E24" s="102"/>
      <c r="F24" s="102"/>
      <c r="G24" s="102"/>
      <c r="H24" s="102"/>
      <c r="I24" s="102"/>
      <c r="J24" s="105"/>
      <c r="O24" s="10"/>
    </row>
    <row r="25" spans="1:27" ht="15.75" customHeight="1" thickBot="1">
      <c r="A25" s="116" t="s">
        <v>105</v>
      </c>
      <c r="B25" s="118">
        <f>'Model Inputs'!D69</f>
        <v>0.02</v>
      </c>
      <c r="C25" s="226" t="s">
        <v>15</v>
      </c>
      <c r="D25" s="115">
        <f>-('Model Inputs'!D47*12)</f>
        <v>0</v>
      </c>
      <c r="E25" s="115"/>
      <c r="F25" s="115">
        <f>D25*(1+$B$25)</f>
        <v>0</v>
      </c>
      <c r="G25" s="115">
        <f t="shared" ref="G25:I27" si="1">F25*(1+$B$25)</f>
        <v>0</v>
      </c>
      <c r="H25" s="115">
        <f t="shared" si="1"/>
        <v>0</v>
      </c>
      <c r="I25" s="115">
        <f t="shared" si="1"/>
        <v>0</v>
      </c>
      <c r="J25" s="122"/>
    </row>
    <row r="26" spans="1:27" ht="15.75" customHeight="1">
      <c r="A26" s="166"/>
      <c r="B26" s="20"/>
      <c r="C26" s="226" t="s">
        <v>16</v>
      </c>
      <c r="D26" s="115">
        <f>-('Model Inputs'!D48*12)</f>
        <v>0</v>
      </c>
      <c r="E26" s="115"/>
      <c r="F26" s="115">
        <f>D26*(1+$B$25)</f>
        <v>0</v>
      </c>
      <c r="G26" s="115">
        <f t="shared" si="1"/>
        <v>0</v>
      </c>
      <c r="H26" s="115">
        <f t="shared" si="1"/>
        <v>0</v>
      </c>
      <c r="I26" s="115">
        <f t="shared" si="1"/>
        <v>0</v>
      </c>
      <c r="J26" s="122"/>
    </row>
    <row r="27" spans="1:27" ht="15.75" customHeight="1">
      <c r="A27" s="166"/>
      <c r="B27" s="20"/>
      <c r="C27" s="226" t="s">
        <v>83</v>
      </c>
      <c r="D27" s="115">
        <f>-('Model Inputs'!D49*12)</f>
        <v>0</v>
      </c>
      <c r="E27" s="115"/>
      <c r="F27" s="115">
        <f>D27*(1+$B$25)</f>
        <v>0</v>
      </c>
      <c r="G27" s="115">
        <f t="shared" si="1"/>
        <v>0</v>
      </c>
      <c r="H27" s="115">
        <f t="shared" si="1"/>
        <v>0</v>
      </c>
      <c r="I27" s="115">
        <f t="shared" si="1"/>
        <v>0</v>
      </c>
      <c r="J27" s="122"/>
    </row>
    <row r="28" spans="1:27" ht="15.75" customHeight="1">
      <c r="A28" s="166"/>
      <c r="B28" s="20"/>
      <c r="C28" s="182" t="s">
        <v>84</v>
      </c>
      <c r="D28" s="103"/>
      <c r="E28" s="103"/>
      <c r="F28" s="103"/>
      <c r="G28" s="103"/>
      <c r="H28" s="103"/>
      <c r="I28" s="103"/>
      <c r="J28" s="106"/>
    </row>
    <row r="29" spans="1:27" ht="15.75" customHeight="1">
      <c r="A29" s="166"/>
      <c r="B29" s="20"/>
      <c r="C29" s="226" t="s">
        <v>85</v>
      </c>
      <c r="D29" s="115">
        <f>-('Model Inputs'!D51*12)</f>
        <v>0</v>
      </c>
      <c r="E29" s="115"/>
      <c r="F29" s="115">
        <f>D29*(1+$B$25)</f>
        <v>0</v>
      </c>
      <c r="G29" s="115">
        <f t="shared" ref="G29:I43" si="2">F29*(1+$B$25)</f>
        <v>0</v>
      </c>
      <c r="H29" s="115">
        <f t="shared" si="2"/>
        <v>0</v>
      </c>
      <c r="I29" s="115">
        <f t="shared" si="2"/>
        <v>0</v>
      </c>
      <c r="J29" s="122"/>
    </row>
    <row r="30" spans="1:27" ht="15.75" customHeight="1">
      <c r="A30" s="166"/>
      <c r="B30" s="20"/>
      <c r="C30" s="226" t="s">
        <v>86</v>
      </c>
      <c r="D30" s="115">
        <f>-('Model Inputs'!D52*12)</f>
        <v>0</v>
      </c>
      <c r="E30" s="115"/>
      <c r="F30" s="115">
        <f t="shared" ref="F30:F35" si="3">D30*(1+$B$25)</f>
        <v>0</v>
      </c>
      <c r="G30" s="115">
        <f t="shared" si="2"/>
        <v>0</v>
      </c>
      <c r="H30" s="115">
        <f t="shared" si="2"/>
        <v>0</v>
      </c>
      <c r="I30" s="115">
        <f t="shared" si="2"/>
        <v>0</v>
      </c>
      <c r="J30" s="122"/>
    </row>
    <row r="31" spans="1:27" ht="15.75" customHeight="1">
      <c r="A31" s="166"/>
      <c r="B31" s="20"/>
      <c r="C31" s="226" t="s">
        <v>87</v>
      </c>
      <c r="D31" s="115">
        <f>-('Model Inputs'!D53*12)</f>
        <v>0</v>
      </c>
      <c r="E31" s="115"/>
      <c r="F31" s="115">
        <f t="shared" si="3"/>
        <v>0</v>
      </c>
      <c r="G31" s="115">
        <f t="shared" si="2"/>
        <v>0</v>
      </c>
      <c r="H31" s="115">
        <f t="shared" si="2"/>
        <v>0</v>
      </c>
      <c r="I31" s="115">
        <f t="shared" si="2"/>
        <v>0</v>
      </c>
      <c r="J31" s="122"/>
    </row>
    <row r="32" spans="1:27" ht="15.75" customHeight="1">
      <c r="A32" s="166"/>
      <c r="B32" s="20"/>
      <c r="C32" s="226" t="s">
        <v>107</v>
      </c>
      <c r="D32" s="115">
        <f>-('Model Inputs'!D54*12)</f>
        <v>0</v>
      </c>
      <c r="E32" s="115"/>
      <c r="F32" s="115">
        <f t="shared" si="3"/>
        <v>0</v>
      </c>
      <c r="G32" s="115">
        <f t="shared" si="2"/>
        <v>0</v>
      </c>
      <c r="H32" s="115">
        <f t="shared" si="2"/>
        <v>0</v>
      </c>
      <c r="I32" s="115">
        <f t="shared" si="2"/>
        <v>0</v>
      </c>
      <c r="J32" s="122"/>
    </row>
    <row r="33" spans="1:14" ht="15.75" customHeight="1">
      <c r="A33" s="166"/>
      <c r="B33" s="20"/>
      <c r="C33" s="226" t="str">
        <f>'Model Inputs'!C55</f>
        <v xml:space="preserve">Other Utilities: </v>
      </c>
      <c r="D33" s="115">
        <f>-('Model Inputs'!D55*12)</f>
        <v>0</v>
      </c>
      <c r="E33" s="115"/>
      <c r="F33" s="115">
        <f t="shared" si="3"/>
        <v>0</v>
      </c>
      <c r="G33" s="115">
        <f t="shared" si="2"/>
        <v>0</v>
      </c>
      <c r="H33" s="115">
        <f t="shared" si="2"/>
        <v>0</v>
      </c>
      <c r="I33" s="115">
        <f t="shared" si="2"/>
        <v>0</v>
      </c>
      <c r="J33" s="122"/>
    </row>
    <row r="34" spans="1:14" ht="15.75" customHeight="1">
      <c r="A34" s="166"/>
      <c r="B34" s="20"/>
      <c r="C34" s="226" t="str">
        <f>'Model Inputs'!C56</f>
        <v xml:space="preserve">Other Utilities: </v>
      </c>
      <c r="D34" s="115">
        <f>-('Model Inputs'!D56*12)</f>
        <v>0</v>
      </c>
      <c r="E34" s="115"/>
      <c r="F34" s="115">
        <f t="shared" si="3"/>
        <v>0</v>
      </c>
      <c r="G34" s="115">
        <f t="shared" si="2"/>
        <v>0</v>
      </c>
      <c r="H34" s="115">
        <f t="shared" si="2"/>
        <v>0</v>
      </c>
      <c r="I34" s="115">
        <f t="shared" si="2"/>
        <v>0</v>
      </c>
      <c r="J34" s="122"/>
    </row>
    <row r="35" spans="1:14" ht="15.75" customHeight="1">
      <c r="A35" s="166"/>
      <c r="B35" s="20"/>
      <c r="C35" s="226" t="s">
        <v>115</v>
      </c>
      <c r="D35" s="115">
        <f>-('Model Inputs'!D60*12)</f>
        <v>-3893.3333333333339</v>
      </c>
      <c r="E35" s="115"/>
      <c r="F35" s="115">
        <f t="shared" si="3"/>
        <v>-3971.2000000000007</v>
      </c>
      <c r="G35" s="115">
        <f t="shared" si="2"/>
        <v>-4050.6240000000007</v>
      </c>
      <c r="H35" s="115">
        <f t="shared" si="2"/>
        <v>-4131.636480000001</v>
      </c>
      <c r="I35" s="115">
        <f t="shared" si="2"/>
        <v>-4214.269209600001</v>
      </c>
      <c r="J35" s="122"/>
    </row>
    <row r="36" spans="1:14" ht="15.75" customHeight="1">
      <c r="A36" s="166"/>
      <c r="B36" s="20"/>
      <c r="C36" s="178" t="s">
        <v>88</v>
      </c>
      <c r="D36" s="115">
        <f>-('Model Inputs'!D58*12)</f>
        <v>0</v>
      </c>
      <c r="E36" s="115"/>
      <c r="F36" s="115">
        <f t="shared" ref="F36:F43" si="4">D36*(1+$B$25)</f>
        <v>0</v>
      </c>
      <c r="G36" s="115">
        <f t="shared" si="2"/>
        <v>0</v>
      </c>
      <c r="H36" s="115">
        <f t="shared" si="2"/>
        <v>0</v>
      </c>
      <c r="I36" s="115">
        <f t="shared" si="2"/>
        <v>0</v>
      </c>
      <c r="J36" s="122"/>
    </row>
    <row r="37" spans="1:14" ht="15.75" customHeight="1">
      <c r="A37" s="166"/>
      <c r="B37" s="20"/>
      <c r="C37" s="230" t="s">
        <v>17</v>
      </c>
      <c r="D37" s="115">
        <f>-('Model Inputs'!D59*12)</f>
        <v>-600</v>
      </c>
      <c r="E37" s="115"/>
      <c r="F37" s="115">
        <f t="shared" si="4"/>
        <v>-612</v>
      </c>
      <c r="G37" s="115">
        <f t="shared" si="2"/>
        <v>-624.24</v>
      </c>
      <c r="H37" s="115">
        <f t="shared" si="2"/>
        <v>-636.72480000000007</v>
      </c>
      <c r="I37" s="115">
        <f t="shared" si="2"/>
        <v>-649.45929600000011</v>
      </c>
      <c r="J37" s="122"/>
    </row>
    <row r="38" spans="1:14" ht="15.75" customHeight="1">
      <c r="A38" s="166"/>
      <c r="B38" s="20"/>
      <c r="C38" s="230" t="str">
        <f>'Model Inputs'!C61</f>
        <v>Other Cost Please Specify</v>
      </c>
      <c r="D38" s="115">
        <f>-('Model Inputs'!D61*12)</f>
        <v>0</v>
      </c>
      <c r="E38" s="115"/>
      <c r="F38" s="115">
        <f t="shared" si="4"/>
        <v>0</v>
      </c>
      <c r="G38" s="115">
        <f t="shared" si="2"/>
        <v>0</v>
      </c>
      <c r="H38" s="115">
        <f t="shared" si="2"/>
        <v>0</v>
      </c>
      <c r="I38" s="115">
        <f t="shared" si="2"/>
        <v>0</v>
      </c>
      <c r="J38" s="122"/>
    </row>
    <row r="39" spans="1:14" ht="15.75" customHeight="1">
      <c r="A39" s="166"/>
      <c r="B39" s="20"/>
      <c r="C39" s="230" t="str">
        <f>'Model Inputs'!C62</f>
        <v>Other Cost Please Specify</v>
      </c>
      <c r="D39" s="115">
        <f>-('Model Inputs'!D62*12)</f>
        <v>0</v>
      </c>
      <c r="E39" s="115"/>
      <c r="F39" s="115">
        <f t="shared" si="4"/>
        <v>0</v>
      </c>
      <c r="G39" s="115">
        <f t="shared" si="2"/>
        <v>0</v>
      </c>
      <c r="H39" s="115">
        <f t="shared" si="2"/>
        <v>0</v>
      </c>
      <c r="I39" s="115">
        <f t="shared" si="2"/>
        <v>0</v>
      </c>
      <c r="J39" s="122"/>
    </row>
    <row r="40" spans="1:14" ht="15.75" customHeight="1">
      <c r="A40" s="166"/>
      <c r="B40" s="20"/>
      <c r="C40" s="230" t="str">
        <f>'Model Inputs'!C63</f>
        <v>Other Cost Please Specify</v>
      </c>
      <c r="D40" s="115">
        <f>-('Model Inputs'!D63*12)</f>
        <v>0</v>
      </c>
      <c r="E40" s="115"/>
      <c r="F40" s="115">
        <f t="shared" si="4"/>
        <v>0</v>
      </c>
      <c r="G40" s="115">
        <f t="shared" si="2"/>
        <v>0</v>
      </c>
      <c r="H40" s="115">
        <f t="shared" si="2"/>
        <v>0</v>
      </c>
      <c r="I40" s="115">
        <f t="shared" si="2"/>
        <v>0</v>
      </c>
      <c r="J40" s="122"/>
    </row>
    <row r="41" spans="1:14" ht="15.75" customHeight="1">
      <c r="A41" s="166"/>
      <c r="B41" s="20"/>
      <c r="C41" s="230" t="str">
        <f>'Model Inputs'!C64</f>
        <v>Other Cost Please Specify</v>
      </c>
      <c r="D41" s="115">
        <f>-('Model Inputs'!D64*12)</f>
        <v>0</v>
      </c>
      <c r="E41" s="115"/>
      <c r="F41" s="115">
        <f t="shared" si="4"/>
        <v>0</v>
      </c>
      <c r="G41" s="115">
        <f t="shared" si="2"/>
        <v>0</v>
      </c>
      <c r="H41" s="115">
        <f t="shared" si="2"/>
        <v>0</v>
      </c>
      <c r="I41" s="115">
        <f t="shared" si="2"/>
        <v>0</v>
      </c>
      <c r="J41" s="122"/>
    </row>
    <row r="42" spans="1:14" ht="15.75" customHeight="1">
      <c r="A42" s="166"/>
      <c r="B42" s="20"/>
      <c r="C42" s="230" t="str">
        <f>'Model Inputs'!C65</f>
        <v>Other Cost Please Specify</v>
      </c>
      <c r="D42" s="115">
        <f>-('Model Inputs'!D65*12)</f>
        <v>0</v>
      </c>
      <c r="E42" s="115"/>
      <c r="F42" s="115">
        <f t="shared" si="4"/>
        <v>0</v>
      </c>
      <c r="G42" s="115">
        <f t="shared" si="2"/>
        <v>0</v>
      </c>
      <c r="H42" s="115">
        <f t="shared" si="2"/>
        <v>0</v>
      </c>
      <c r="I42" s="115">
        <f t="shared" si="2"/>
        <v>0</v>
      </c>
      <c r="J42" s="122"/>
    </row>
    <row r="43" spans="1:14" ht="15.75" customHeight="1">
      <c r="A43" s="166"/>
      <c r="B43" s="20"/>
      <c r="C43" s="230" t="str">
        <f>'Model Inputs'!C66</f>
        <v>Other Cost Please Specify</v>
      </c>
      <c r="D43" s="115">
        <f>-('Model Inputs'!D66*12)</f>
        <v>0</v>
      </c>
      <c r="E43" s="115"/>
      <c r="F43" s="115">
        <f t="shared" si="4"/>
        <v>0</v>
      </c>
      <c r="G43" s="115">
        <f t="shared" si="2"/>
        <v>0</v>
      </c>
      <c r="H43" s="115">
        <f t="shared" si="2"/>
        <v>0</v>
      </c>
      <c r="I43" s="115">
        <f t="shared" si="2"/>
        <v>0</v>
      </c>
      <c r="J43" s="122"/>
      <c r="N43" s="9"/>
    </row>
    <row r="44" spans="1:14" ht="15.75" customHeight="1">
      <c r="A44" s="166"/>
      <c r="B44" s="20"/>
      <c r="C44" s="231" t="s">
        <v>18</v>
      </c>
      <c r="D44" s="123">
        <f>SUM(D18:D43)</f>
        <v>2649.7881981033952</v>
      </c>
      <c r="E44" s="232"/>
      <c r="F44" s="123">
        <f>SUM(F18:F43)</f>
        <v>2799.9215314367302</v>
      </c>
      <c r="G44" s="123">
        <f>SUM(G18:G43)</f>
        <v>2953.0575314367306</v>
      </c>
      <c r="H44" s="123">
        <f>SUM(H18:H43)</f>
        <v>3109.2562514367319</v>
      </c>
      <c r="I44" s="123">
        <f>SUM(I18:I43)</f>
        <v>3268.5789458367317</v>
      </c>
      <c r="J44" s="104"/>
      <c r="L44" s="10"/>
    </row>
    <row r="45" spans="1:14" ht="15.75" customHeight="1">
      <c r="A45" s="166"/>
      <c r="B45" s="20"/>
      <c r="C45" s="233" t="s">
        <v>96</v>
      </c>
      <c r="D45" s="124">
        <f>D44/D51</f>
        <v>0.11040784158764147</v>
      </c>
      <c r="E45" s="232"/>
      <c r="F45" s="124">
        <f>F44/F51</f>
        <v>0.1166633971431971</v>
      </c>
      <c r="G45" s="124">
        <f>G44/G51</f>
        <v>0.12304406380986378</v>
      </c>
      <c r="H45" s="124">
        <f>H44/H51</f>
        <v>0.12955234380986383</v>
      </c>
      <c r="I45" s="124">
        <f>I44/I51</f>
        <v>0.13619078940986382</v>
      </c>
      <c r="J45" s="104"/>
      <c r="L45" s="10"/>
    </row>
    <row r="46" spans="1:14" ht="33" customHeight="1" thickBot="1">
      <c r="A46" s="166"/>
      <c r="B46" s="20"/>
      <c r="C46" s="234" t="s">
        <v>19</v>
      </c>
      <c r="D46" s="147">
        <f>D18+SUM(D25:D43)</f>
        <v>7506.6666666666661</v>
      </c>
      <c r="E46" s="235"/>
      <c r="F46" s="147">
        <f>F18+SUM(F25:F43)</f>
        <v>7656.7999999999993</v>
      </c>
      <c r="G46" s="147">
        <f>G18+SUM(G25:G43)</f>
        <v>7809.9360000000006</v>
      </c>
      <c r="H46" s="147">
        <f>H18+SUM(H25:H43)</f>
        <v>7966.13472</v>
      </c>
      <c r="I46" s="147">
        <f>I18+SUM(I25:I43)</f>
        <v>8125.4574144000007</v>
      </c>
      <c r="J46" s="104"/>
    </row>
    <row r="47" spans="1:14" ht="33" customHeight="1" thickBot="1">
      <c r="A47" s="171"/>
      <c r="B47" s="125"/>
      <c r="C47" s="278"/>
      <c r="D47" s="279"/>
      <c r="E47" s="280"/>
      <c r="F47" s="279"/>
      <c r="G47" s="279"/>
      <c r="H47" s="279"/>
      <c r="I47" s="279"/>
      <c r="J47" s="281"/>
    </row>
    <row r="48" spans="1:14" ht="33" customHeight="1" thickBot="1">
      <c r="A48" s="166"/>
      <c r="B48" s="20"/>
      <c r="C48" s="270"/>
      <c r="D48" s="271"/>
      <c r="E48" s="272"/>
      <c r="F48" s="271"/>
      <c r="G48" s="271"/>
      <c r="H48" s="271"/>
      <c r="I48" s="271"/>
      <c r="J48" s="104"/>
    </row>
    <row r="49" spans="1:12" ht="21" customHeight="1" thickBot="1">
      <c r="A49" s="273" t="s">
        <v>180</v>
      </c>
      <c r="B49" s="163"/>
      <c r="C49" s="274"/>
      <c r="D49" s="275"/>
      <c r="E49" s="276"/>
      <c r="F49" s="275"/>
      <c r="G49" s="275"/>
      <c r="H49" s="275"/>
      <c r="I49" s="275"/>
      <c r="J49" s="277"/>
      <c r="L49" s="10"/>
    </row>
    <row r="50" spans="1:12" ht="33" thickBot="1">
      <c r="A50" s="236" t="s">
        <v>128</v>
      </c>
      <c r="B50" s="27">
        <f>'Model Inputs'!D73</f>
        <v>0.03</v>
      </c>
      <c r="C50" s="126" t="s">
        <v>20</v>
      </c>
      <c r="D50" s="127">
        <f>B50*'Mortgage Tables'!$D$2</f>
        <v>3600</v>
      </c>
      <c r="E50" s="128"/>
      <c r="F50" s="127">
        <f>B50*('Mortgage Tables'!$D$2+D50)</f>
        <v>3708</v>
      </c>
      <c r="G50" s="127">
        <f>B50*('Mortgage Tables'!$D$2+F50+D50)</f>
        <v>3819.24</v>
      </c>
      <c r="H50" s="127">
        <f>B50*('Mortgage Tables'!$D$2+G50+F50+D50)</f>
        <v>3933.8171999999995</v>
      </c>
      <c r="I50" s="127">
        <f>B50*('Mortgage Tables'!$D$2+H50+G50+F50+D50)</f>
        <v>4051.8317160000001</v>
      </c>
      <c r="J50" s="106"/>
    </row>
    <row r="51" spans="1:12" ht="30.75" customHeight="1">
      <c r="A51" s="95"/>
      <c r="B51" s="96"/>
      <c r="C51" s="129" t="s">
        <v>129</v>
      </c>
      <c r="D51" s="130">
        <f>SUM('Mortgage Tables'!D4:D16)+'Mortgage Tables'!D20</f>
        <v>24000</v>
      </c>
      <c r="E51" s="131"/>
      <c r="F51" s="130">
        <f>D51</f>
        <v>24000</v>
      </c>
      <c r="G51" s="130">
        <f>F51</f>
        <v>24000</v>
      </c>
      <c r="H51" s="130">
        <f>F51</f>
        <v>24000</v>
      </c>
      <c r="I51" s="130">
        <f>G51</f>
        <v>24000</v>
      </c>
      <c r="J51" s="107"/>
      <c r="K51" s="10"/>
    </row>
    <row r="52" spans="1:12" ht="35.25" customHeight="1" thickBot="1">
      <c r="A52" s="166"/>
      <c r="B52" s="20"/>
      <c r="C52" s="292" t="s">
        <v>185</v>
      </c>
      <c r="D52" s="135">
        <f>(D44+(-D22))/D51</f>
        <v>0.19391985592522587</v>
      </c>
      <c r="E52" s="136"/>
      <c r="F52" s="135">
        <f>(F44+(-F22))/F51</f>
        <v>0.20271550931063362</v>
      </c>
      <c r="G52" s="135">
        <f>(G44+(-G22))/G51</f>
        <v>0.21171353331330139</v>
      </c>
      <c r="H52" s="135">
        <f>(H44+(-H22))/H51</f>
        <v>0.22091878007726154</v>
      </c>
      <c r="I52" s="135">
        <f>(I44+(-I22))/I51</f>
        <v>0.23033622326611142</v>
      </c>
      <c r="J52" s="105"/>
    </row>
    <row r="53" spans="1:12" ht="35.25" customHeight="1" thickBot="1">
      <c r="A53" s="166"/>
      <c r="B53" s="20"/>
      <c r="C53" s="139" t="s">
        <v>153</v>
      </c>
      <c r="D53" s="137">
        <f>D44+(-D22)</f>
        <v>4654.076542205421</v>
      </c>
      <c r="E53" s="138"/>
      <c r="F53" s="137">
        <f>F44+(-F22)</f>
        <v>4865.1722234552071</v>
      </c>
      <c r="G53" s="137">
        <f>G44+(-G22)</f>
        <v>5081.1247995192334</v>
      </c>
      <c r="H53" s="137">
        <f>H44+(-H22)</f>
        <v>5302.0507218542771</v>
      </c>
      <c r="I53" s="137">
        <f>I44+(-I22)</f>
        <v>5528.0693583866741</v>
      </c>
      <c r="J53" s="105"/>
    </row>
    <row r="54" spans="1:12" ht="42.75" customHeight="1" thickBot="1">
      <c r="A54" s="166"/>
      <c r="B54" s="20"/>
      <c r="C54" s="291" t="s">
        <v>184</v>
      </c>
      <c r="D54" s="140">
        <f>(D44+(-D22)+D50)/D51</f>
        <v>0.34391985592522589</v>
      </c>
      <c r="E54" s="140"/>
      <c r="F54" s="140">
        <f>(F44+(-F22)+F50)/F51</f>
        <v>0.35721550931063362</v>
      </c>
      <c r="G54" s="140">
        <f>(G44+(-G22)+G50)/G51</f>
        <v>0.37084853331330137</v>
      </c>
      <c r="H54" s="140">
        <f>(H44+(-H22)+H50)/H51</f>
        <v>0.38482783007726151</v>
      </c>
      <c r="I54" s="140">
        <f>(I44+(-I22)+I50)/I51</f>
        <v>0.39916254476611146</v>
      </c>
      <c r="J54" s="105"/>
    </row>
    <row r="55" spans="1:12" ht="42.75" customHeight="1">
      <c r="A55" s="166"/>
      <c r="B55" s="20"/>
      <c r="C55" s="295" t="s">
        <v>183</v>
      </c>
      <c r="D55" s="297">
        <f>(D44+D50+-D22)</f>
        <v>8254.076542205421</v>
      </c>
      <c r="E55" s="296"/>
      <c r="F55" s="297">
        <f>(F44+F50+-F22)</f>
        <v>8573.1722234552071</v>
      </c>
      <c r="G55" s="297">
        <f>(G44+G50+-G22)</f>
        <v>8900.3647995192332</v>
      </c>
      <c r="H55" s="297">
        <f>(H44+H50+-H22)</f>
        <v>9235.8679218542766</v>
      </c>
      <c r="I55" s="297">
        <f>(I44+I50+-I22)</f>
        <v>9579.9010743866729</v>
      </c>
      <c r="J55" s="105"/>
    </row>
    <row r="56" spans="1:12" ht="15.75" customHeight="1">
      <c r="A56" s="166"/>
      <c r="B56" s="20"/>
      <c r="C56" s="141" t="s">
        <v>130</v>
      </c>
      <c r="D56" s="142">
        <f>D46/'Mortgage Tables'!$D$2</f>
        <v>6.2555555555555545E-2</v>
      </c>
      <c r="E56" s="143"/>
      <c r="F56" s="142">
        <f>F46/'Mortgage Tables'!$D$2</f>
        <v>6.3806666666666664E-2</v>
      </c>
      <c r="G56" s="142">
        <f>G46/'Mortgage Tables'!$D$2</f>
        <v>6.508280000000001E-2</v>
      </c>
      <c r="H56" s="142">
        <f>H46/'Mortgage Tables'!$D$2</f>
        <v>6.6384455999999994E-2</v>
      </c>
      <c r="I56" s="142">
        <f>I46/'Mortgage Tables'!$D$2</f>
        <v>6.7712145120000011E-2</v>
      </c>
      <c r="J56" s="105"/>
    </row>
    <row r="57" spans="1:12" ht="31.5" customHeight="1" thickBot="1">
      <c r="A57" s="166"/>
      <c r="B57" s="20"/>
      <c r="C57" s="144" t="s">
        <v>131</v>
      </c>
      <c r="D57" s="145">
        <f>D46/'Mortgage Tables'!$D$17</f>
        <v>6.2555555555555545E-2</v>
      </c>
      <c r="E57" s="146"/>
      <c r="F57" s="145">
        <f>F46/'Mortgage Tables'!$D$17</f>
        <v>6.3806666666666664E-2</v>
      </c>
      <c r="G57" s="145">
        <f>G46/'Mortgage Tables'!$D$17</f>
        <v>6.508280000000001E-2</v>
      </c>
      <c r="H57" s="145">
        <f>H46/'Mortgage Tables'!$D$17</f>
        <v>6.6384455999999994E-2</v>
      </c>
      <c r="I57" s="145">
        <f>I46/'Mortgage Tables'!$D$17</f>
        <v>6.7712145120000011E-2</v>
      </c>
      <c r="J57" s="105"/>
    </row>
    <row r="58" spans="1:12" ht="60" customHeight="1" thickBot="1">
      <c r="A58" s="171"/>
      <c r="B58" s="125"/>
      <c r="C58" s="132" t="s">
        <v>21</v>
      </c>
      <c r="D58" s="133"/>
      <c r="E58" s="134"/>
      <c r="F58" s="133"/>
      <c r="G58" s="133"/>
      <c r="H58" s="133"/>
      <c r="I58" s="133">
        <f>SUM(D50:I50)+SUM(D44:I44)+(-SUM(D22:I22))</f>
        <v>44543.382561420811</v>
      </c>
      <c r="J58" s="108"/>
    </row>
    <row r="59" spans="1:12" ht="15.75" customHeight="1">
      <c r="C59" s="1"/>
      <c r="D59" s="2"/>
      <c r="E59" s="1"/>
      <c r="F59" s="2"/>
      <c r="G59" s="2"/>
      <c r="H59" s="2"/>
      <c r="I59" s="2"/>
    </row>
    <row r="60" spans="1:12" ht="15.75" customHeight="1">
      <c r="C60" s="1"/>
      <c r="D60" s="2"/>
      <c r="E60" s="1"/>
      <c r="F60" s="2"/>
      <c r="G60" s="2"/>
      <c r="H60" s="2"/>
      <c r="I60" s="2"/>
    </row>
    <row r="61" spans="1:12" ht="15.75" customHeight="1">
      <c r="C61" s="1"/>
      <c r="D61" s="2"/>
      <c r="E61" s="1"/>
      <c r="F61" s="2"/>
      <c r="G61" s="2"/>
      <c r="H61" s="2"/>
      <c r="I61" s="2"/>
    </row>
    <row r="62" spans="1:12" ht="15.75" customHeight="1">
      <c r="C62" s="1"/>
      <c r="D62" s="2"/>
      <c r="E62" s="1"/>
      <c r="F62" s="2"/>
      <c r="G62" s="2"/>
      <c r="H62" s="2"/>
      <c r="I62" s="2"/>
    </row>
    <row r="63" spans="1:12" ht="15.75" customHeight="1">
      <c r="C63" s="1"/>
      <c r="D63" s="2"/>
      <c r="E63" s="1"/>
      <c r="F63" s="2"/>
      <c r="G63" s="2"/>
      <c r="H63" s="2"/>
      <c r="I63" s="2"/>
    </row>
    <row r="64" spans="1:12" ht="15.75" customHeight="1">
      <c r="C64" s="1"/>
      <c r="D64" s="2"/>
      <c r="E64" s="1"/>
      <c r="F64" s="2"/>
      <c r="G64" s="2"/>
      <c r="H64" s="2"/>
      <c r="I64" s="2"/>
    </row>
    <row r="65" spans="3:9" ht="15.75" customHeight="1">
      <c r="C65" s="1"/>
      <c r="D65" s="2"/>
      <c r="E65" s="1"/>
      <c r="F65" s="2"/>
      <c r="G65" s="2"/>
      <c r="H65" s="2"/>
      <c r="I65" s="2"/>
    </row>
    <row r="66" spans="3:9" ht="15.75" customHeight="1">
      <c r="C66" s="1"/>
      <c r="D66" s="2"/>
      <c r="E66" s="1"/>
      <c r="F66" s="2"/>
      <c r="G66" s="2"/>
      <c r="H66" s="2"/>
      <c r="I66" s="2"/>
    </row>
    <row r="67" spans="3:9" ht="15.75" customHeight="1">
      <c r="C67" s="1"/>
      <c r="D67" s="2"/>
      <c r="E67" s="1"/>
      <c r="F67" s="2"/>
      <c r="G67" s="2"/>
      <c r="H67" s="2"/>
      <c r="I67" s="2"/>
    </row>
    <row r="68" spans="3:9" ht="15.75" customHeight="1">
      <c r="C68" s="1"/>
      <c r="D68" s="2"/>
      <c r="E68" s="1"/>
      <c r="F68" s="2"/>
      <c r="G68" s="2"/>
      <c r="H68" s="2"/>
      <c r="I68" s="2"/>
    </row>
    <row r="69" spans="3:9" ht="15.75" customHeight="1">
      <c r="C69" s="1"/>
      <c r="D69" s="2"/>
      <c r="E69" s="1"/>
      <c r="F69" s="2"/>
      <c r="G69" s="2"/>
      <c r="H69" s="2"/>
      <c r="I69" s="2"/>
    </row>
    <row r="70" spans="3:9" ht="15.75" customHeight="1">
      <c r="C70" s="1"/>
      <c r="D70" s="2"/>
      <c r="E70" s="1"/>
      <c r="F70" s="2"/>
      <c r="G70" s="2"/>
      <c r="H70" s="2"/>
      <c r="I70" s="2"/>
    </row>
    <row r="71" spans="3:9" ht="15.75" customHeight="1">
      <c r="C71" s="1"/>
      <c r="D71" s="2"/>
      <c r="E71" s="1"/>
      <c r="F71" s="2"/>
      <c r="G71" s="2"/>
      <c r="H71" s="2"/>
      <c r="I71" s="2"/>
    </row>
    <row r="72" spans="3:9" ht="15.75" customHeight="1">
      <c r="C72" s="1"/>
      <c r="D72" s="2"/>
      <c r="E72" s="1"/>
      <c r="F72" s="2"/>
      <c r="G72" s="2"/>
      <c r="H72" s="2"/>
      <c r="I72" s="2"/>
    </row>
    <row r="73" spans="3:9" ht="15.75" customHeight="1">
      <c r="C73" s="1"/>
      <c r="D73" s="2"/>
      <c r="E73" s="1"/>
      <c r="F73" s="2"/>
      <c r="G73" s="2"/>
      <c r="H73" s="2"/>
      <c r="I73" s="2"/>
    </row>
    <row r="74" spans="3:9" ht="15.75" customHeight="1">
      <c r="C74" s="1"/>
      <c r="D74" s="2"/>
      <c r="E74" s="1"/>
      <c r="F74" s="2"/>
      <c r="G74" s="2"/>
      <c r="H74" s="2"/>
      <c r="I74" s="2"/>
    </row>
    <row r="75" spans="3:9" ht="15.75" customHeight="1">
      <c r="C75" s="1"/>
      <c r="D75" s="2"/>
      <c r="E75" s="1"/>
      <c r="F75" s="2"/>
      <c r="G75" s="2"/>
      <c r="H75" s="2"/>
      <c r="I75" s="2"/>
    </row>
    <row r="76" spans="3:9" ht="15.75" customHeight="1">
      <c r="C76" s="1"/>
      <c r="D76" s="2"/>
      <c r="E76" s="1"/>
      <c r="F76" s="2"/>
      <c r="G76" s="2"/>
      <c r="H76" s="2"/>
      <c r="I76" s="2"/>
    </row>
    <row r="77" spans="3:9" ht="15.75" customHeight="1">
      <c r="C77" s="1"/>
      <c r="D77" s="2"/>
      <c r="E77" s="1"/>
      <c r="F77" s="2"/>
      <c r="G77" s="2"/>
      <c r="H77" s="2"/>
      <c r="I77" s="2"/>
    </row>
    <row r="78" spans="3:9" ht="15.75" customHeight="1">
      <c r="C78" s="1"/>
      <c r="D78" s="2"/>
      <c r="E78" s="1"/>
      <c r="F78" s="2"/>
      <c r="G78" s="2"/>
      <c r="H78" s="2"/>
      <c r="I78" s="2"/>
    </row>
    <row r="79" spans="3:9" ht="15.75" customHeight="1">
      <c r="C79" s="1"/>
      <c r="D79" s="2"/>
      <c r="E79" s="1"/>
      <c r="F79" s="2"/>
      <c r="G79" s="2"/>
      <c r="H79" s="2"/>
      <c r="I79" s="2"/>
    </row>
    <row r="80" spans="3:9" ht="15.75" customHeight="1">
      <c r="C80" s="1"/>
      <c r="D80" s="2"/>
      <c r="E80" s="1"/>
      <c r="F80" s="2"/>
      <c r="G80" s="2"/>
      <c r="H80" s="2"/>
      <c r="I80" s="2"/>
    </row>
    <row r="81" spans="3:9" ht="15.75" customHeight="1">
      <c r="C81" s="1"/>
      <c r="D81" s="2"/>
      <c r="E81" s="1"/>
      <c r="F81" s="2"/>
      <c r="G81" s="2"/>
      <c r="H81" s="2"/>
      <c r="I81" s="2"/>
    </row>
    <row r="82" spans="3:9" ht="15.75" customHeight="1">
      <c r="C82" s="1"/>
      <c r="D82" s="2"/>
      <c r="E82" s="1"/>
      <c r="F82" s="2"/>
      <c r="G82" s="2"/>
      <c r="H82" s="2"/>
      <c r="I82" s="2"/>
    </row>
    <row r="83" spans="3:9" ht="15.75" customHeight="1">
      <c r="C83" s="1"/>
      <c r="D83" s="2"/>
      <c r="E83" s="1"/>
      <c r="F83" s="2"/>
      <c r="G83" s="2"/>
      <c r="H83" s="2"/>
      <c r="I83" s="2"/>
    </row>
    <row r="84" spans="3:9" ht="15.75" customHeight="1">
      <c r="C84" s="1"/>
      <c r="D84" s="2"/>
      <c r="E84" s="1"/>
      <c r="F84" s="2"/>
      <c r="G84" s="2"/>
      <c r="H84" s="2"/>
      <c r="I84" s="2"/>
    </row>
    <row r="85" spans="3:9" ht="15.75" customHeight="1">
      <c r="C85" s="1"/>
      <c r="D85" s="2"/>
      <c r="E85" s="1"/>
      <c r="F85" s="2"/>
      <c r="G85" s="2"/>
      <c r="H85" s="2"/>
      <c r="I85" s="2"/>
    </row>
    <row r="86" spans="3:9" ht="15.75" customHeight="1">
      <c r="C86" s="1"/>
      <c r="D86" s="2"/>
      <c r="E86" s="1"/>
      <c r="F86" s="2"/>
      <c r="G86" s="2"/>
      <c r="H86" s="2"/>
      <c r="I86" s="2"/>
    </row>
    <row r="87" spans="3:9" ht="15.75" customHeight="1">
      <c r="C87" s="1"/>
      <c r="D87" s="2"/>
      <c r="E87" s="1"/>
      <c r="F87" s="2"/>
      <c r="G87" s="2"/>
      <c r="H87" s="2"/>
      <c r="I87" s="2"/>
    </row>
    <row r="88" spans="3:9" ht="15.75" customHeight="1">
      <c r="C88" s="1"/>
      <c r="D88" s="2"/>
      <c r="E88" s="1"/>
      <c r="F88" s="2"/>
      <c r="G88" s="2"/>
      <c r="H88" s="2"/>
      <c r="I88" s="2"/>
    </row>
    <row r="89" spans="3:9" ht="15.75" customHeight="1">
      <c r="C89" s="1"/>
      <c r="D89" s="2"/>
      <c r="E89" s="1"/>
      <c r="F89" s="2"/>
      <c r="G89" s="2"/>
      <c r="H89" s="2"/>
      <c r="I89" s="2"/>
    </row>
    <row r="90" spans="3:9" ht="15.75" customHeight="1">
      <c r="C90" s="1"/>
      <c r="D90" s="2"/>
      <c r="E90" s="1"/>
      <c r="F90" s="2"/>
      <c r="G90" s="2"/>
      <c r="H90" s="2"/>
      <c r="I90" s="2"/>
    </row>
    <row r="91" spans="3:9" ht="15.75" customHeight="1">
      <c r="C91" s="1"/>
      <c r="D91" s="2"/>
      <c r="E91" s="1"/>
      <c r="F91" s="2"/>
      <c r="G91" s="2"/>
      <c r="H91" s="2"/>
      <c r="I91" s="2"/>
    </row>
    <row r="92" spans="3:9" ht="15.75" customHeight="1">
      <c r="C92" s="1"/>
      <c r="D92" s="2"/>
      <c r="E92" s="1"/>
      <c r="F92" s="2"/>
      <c r="G92" s="2"/>
      <c r="H92" s="2"/>
      <c r="I92" s="2"/>
    </row>
    <row r="93" spans="3:9" ht="15.75" customHeight="1">
      <c r="C93" s="1"/>
      <c r="D93" s="2"/>
      <c r="E93" s="1"/>
      <c r="F93" s="2"/>
      <c r="G93" s="2"/>
      <c r="H93" s="2"/>
      <c r="I93" s="2"/>
    </row>
    <row r="94" spans="3:9" ht="15.75" customHeight="1">
      <c r="C94" s="1"/>
      <c r="D94" s="2"/>
      <c r="E94" s="1"/>
      <c r="F94" s="2"/>
      <c r="G94" s="2"/>
      <c r="H94" s="2"/>
      <c r="I94" s="2"/>
    </row>
    <row r="95" spans="3:9" ht="15.75" customHeight="1">
      <c r="C95" s="1"/>
      <c r="D95" s="2"/>
      <c r="E95" s="1"/>
      <c r="F95" s="2"/>
      <c r="G95" s="2"/>
      <c r="H95" s="2"/>
      <c r="I95" s="2"/>
    </row>
    <row r="96" spans="3:9" ht="15.75" customHeight="1">
      <c r="C96" s="1"/>
      <c r="D96" s="2"/>
      <c r="E96" s="1"/>
      <c r="F96" s="2"/>
      <c r="G96" s="2"/>
      <c r="H96" s="2"/>
      <c r="I96" s="2"/>
    </row>
    <row r="97" spans="3:9" ht="15.75" customHeight="1">
      <c r="C97" s="1"/>
      <c r="D97" s="2"/>
      <c r="E97" s="1"/>
      <c r="F97" s="2"/>
      <c r="G97" s="2"/>
      <c r="H97" s="2"/>
      <c r="I97" s="2"/>
    </row>
    <row r="98" spans="3:9" ht="15.75" customHeight="1">
      <c r="C98" s="1"/>
      <c r="D98" s="2"/>
      <c r="E98" s="1"/>
      <c r="F98" s="2"/>
      <c r="G98" s="2"/>
      <c r="H98" s="2"/>
      <c r="I98" s="2"/>
    </row>
    <row r="99" spans="3:9" ht="15.75" customHeight="1">
      <c r="C99" s="1"/>
      <c r="D99" s="2"/>
      <c r="E99" s="1"/>
      <c r="F99" s="2"/>
      <c r="G99" s="2"/>
      <c r="H99" s="2"/>
      <c r="I99" s="2"/>
    </row>
    <row r="100" spans="3:9" ht="15.75" customHeight="1">
      <c r="C100" s="1"/>
      <c r="D100" s="2"/>
      <c r="E100" s="1"/>
      <c r="F100" s="2"/>
      <c r="G100" s="2"/>
      <c r="H100" s="2"/>
      <c r="I100" s="2"/>
    </row>
    <row r="101" spans="3:9" ht="15.75" customHeight="1">
      <c r="C101" s="1"/>
      <c r="D101" s="2"/>
      <c r="E101" s="1"/>
      <c r="F101" s="2"/>
      <c r="G101" s="2"/>
      <c r="H101" s="2"/>
      <c r="I101" s="2"/>
    </row>
    <row r="102" spans="3:9" ht="15.75" customHeight="1">
      <c r="C102" s="1"/>
      <c r="D102" s="2"/>
      <c r="E102" s="1"/>
      <c r="F102" s="2"/>
      <c r="G102" s="2"/>
      <c r="H102" s="2"/>
      <c r="I102" s="2"/>
    </row>
    <row r="103" spans="3:9" ht="15.75" customHeight="1">
      <c r="C103" s="1"/>
      <c r="D103" s="2"/>
      <c r="E103" s="1"/>
      <c r="F103" s="2"/>
      <c r="G103" s="2"/>
      <c r="H103" s="2"/>
      <c r="I103" s="2"/>
    </row>
    <row r="104" spans="3:9" ht="15.75" customHeight="1">
      <c r="C104" s="1"/>
      <c r="D104" s="2"/>
      <c r="E104" s="1"/>
      <c r="F104" s="2"/>
      <c r="G104" s="2"/>
      <c r="H104" s="2"/>
      <c r="I104" s="2"/>
    </row>
    <row r="105" spans="3:9" ht="15.75" customHeight="1">
      <c r="C105" s="1"/>
      <c r="D105" s="2"/>
      <c r="E105" s="1"/>
      <c r="F105" s="2"/>
      <c r="G105" s="2"/>
      <c r="H105" s="2"/>
      <c r="I105" s="2"/>
    </row>
    <row r="106" spans="3:9" ht="15.75" customHeight="1">
      <c r="C106" s="1"/>
      <c r="D106" s="2"/>
      <c r="E106" s="1"/>
      <c r="F106" s="2"/>
      <c r="G106" s="2"/>
      <c r="H106" s="2"/>
      <c r="I106" s="2"/>
    </row>
    <row r="107" spans="3:9" ht="15.75" customHeight="1">
      <c r="C107" s="1"/>
      <c r="D107" s="2"/>
      <c r="E107" s="1"/>
      <c r="F107" s="2"/>
      <c r="G107" s="2"/>
      <c r="H107" s="2"/>
      <c r="I107" s="2"/>
    </row>
    <row r="108" spans="3:9" ht="15.75" customHeight="1">
      <c r="C108" s="1"/>
      <c r="D108" s="2"/>
      <c r="E108" s="1"/>
      <c r="F108" s="2"/>
      <c r="G108" s="2"/>
      <c r="H108" s="2"/>
      <c r="I108" s="2"/>
    </row>
    <row r="109" spans="3:9" ht="15.75" customHeight="1">
      <c r="C109" s="1"/>
      <c r="D109" s="2"/>
      <c r="E109" s="1"/>
      <c r="F109" s="2"/>
      <c r="G109" s="2"/>
      <c r="H109" s="2"/>
      <c r="I109" s="2"/>
    </row>
    <row r="110" spans="3:9" ht="15.75" customHeight="1">
      <c r="C110" s="1"/>
      <c r="D110" s="2"/>
      <c r="E110" s="1"/>
      <c r="F110" s="2"/>
      <c r="G110" s="2"/>
      <c r="H110" s="2"/>
      <c r="I110" s="2"/>
    </row>
    <row r="111" spans="3:9" ht="15.75" customHeight="1">
      <c r="C111" s="1"/>
      <c r="D111" s="2"/>
      <c r="E111" s="1"/>
      <c r="F111" s="2"/>
      <c r="G111" s="2"/>
      <c r="H111" s="2"/>
      <c r="I111" s="2"/>
    </row>
    <row r="112" spans="3:9" ht="15.75" customHeight="1">
      <c r="C112" s="1"/>
      <c r="D112" s="2"/>
      <c r="E112" s="1"/>
      <c r="F112" s="2"/>
      <c r="G112" s="2"/>
      <c r="H112" s="2"/>
      <c r="I112" s="2"/>
    </row>
    <row r="113" spans="3:9" ht="15.75" customHeight="1">
      <c r="C113" s="1"/>
      <c r="D113" s="2"/>
      <c r="E113" s="1"/>
      <c r="F113" s="2"/>
      <c r="G113" s="2"/>
      <c r="H113" s="2"/>
      <c r="I113" s="2"/>
    </row>
    <row r="114" spans="3:9" ht="15.75" customHeight="1">
      <c r="C114" s="1"/>
      <c r="D114" s="2"/>
      <c r="E114" s="1"/>
      <c r="F114" s="2"/>
      <c r="G114" s="2"/>
      <c r="H114" s="2"/>
      <c r="I114" s="2"/>
    </row>
    <row r="115" spans="3:9" ht="15.75" customHeight="1">
      <c r="C115" s="1"/>
      <c r="D115" s="2"/>
      <c r="E115" s="1"/>
      <c r="F115" s="2"/>
      <c r="G115" s="2"/>
      <c r="H115" s="2"/>
      <c r="I115" s="2"/>
    </row>
    <row r="116" spans="3:9" ht="15.75" customHeight="1">
      <c r="C116" s="1"/>
      <c r="D116" s="2"/>
      <c r="E116" s="1"/>
      <c r="F116" s="2"/>
      <c r="G116" s="2"/>
      <c r="H116" s="2"/>
      <c r="I116" s="2"/>
    </row>
    <row r="117" spans="3:9" ht="15.75" customHeight="1">
      <c r="C117" s="1"/>
      <c r="D117" s="2"/>
      <c r="E117" s="1"/>
      <c r="F117" s="2"/>
      <c r="G117" s="2"/>
      <c r="H117" s="2"/>
      <c r="I117" s="2"/>
    </row>
    <row r="118" spans="3:9" ht="15.75" customHeight="1">
      <c r="C118" s="1"/>
      <c r="D118" s="2"/>
      <c r="E118" s="1"/>
      <c r="F118" s="2"/>
      <c r="G118" s="2"/>
      <c r="H118" s="2"/>
      <c r="I118" s="2"/>
    </row>
    <row r="119" spans="3:9" ht="15.75" customHeight="1">
      <c r="C119" s="1"/>
      <c r="D119" s="2"/>
      <c r="E119" s="1"/>
      <c r="F119" s="2"/>
      <c r="G119" s="2"/>
      <c r="H119" s="2"/>
      <c r="I119" s="2"/>
    </row>
    <row r="120" spans="3:9" ht="15.75" customHeight="1">
      <c r="C120" s="1"/>
      <c r="D120" s="2"/>
      <c r="E120" s="1"/>
      <c r="F120" s="2"/>
      <c r="G120" s="2"/>
      <c r="H120" s="2"/>
      <c r="I120" s="2"/>
    </row>
    <row r="121" spans="3:9" ht="15.75" customHeight="1">
      <c r="C121" s="1"/>
      <c r="D121" s="2"/>
      <c r="E121" s="1"/>
      <c r="F121" s="2"/>
      <c r="G121" s="2"/>
      <c r="H121" s="2"/>
      <c r="I121" s="2"/>
    </row>
    <row r="122" spans="3:9" ht="15.75" customHeight="1">
      <c r="C122" s="1"/>
      <c r="D122" s="2"/>
      <c r="E122" s="1"/>
      <c r="F122" s="2"/>
      <c r="G122" s="2"/>
      <c r="H122" s="2"/>
      <c r="I122" s="2"/>
    </row>
    <row r="123" spans="3:9" ht="15.75" customHeight="1">
      <c r="C123" s="1"/>
      <c r="D123" s="2"/>
      <c r="E123" s="1"/>
      <c r="F123" s="2"/>
      <c r="G123" s="2"/>
      <c r="H123" s="2"/>
      <c r="I123" s="2"/>
    </row>
    <row r="124" spans="3:9" ht="15.75" customHeight="1">
      <c r="C124" s="1"/>
      <c r="D124" s="2"/>
      <c r="E124" s="1"/>
      <c r="F124" s="2"/>
      <c r="G124" s="2"/>
      <c r="H124" s="2"/>
      <c r="I124" s="2"/>
    </row>
    <row r="125" spans="3:9" ht="15.75" customHeight="1">
      <c r="C125" s="1"/>
      <c r="D125" s="2"/>
      <c r="E125" s="1"/>
      <c r="F125" s="2"/>
      <c r="G125" s="2"/>
      <c r="H125" s="2"/>
      <c r="I125" s="2"/>
    </row>
    <row r="126" spans="3:9" ht="15.75" customHeight="1">
      <c r="C126" s="1"/>
      <c r="D126" s="2"/>
      <c r="E126" s="1"/>
      <c r="F126" s="2"/>
      <c r="G126" s="2"/>
      <c r="H126" s="2"/>
      <c r="I126" s="2"/>
    </row>
    <row r="127" spans="3:9" ht="15.75" customHeight="1">
      <c r="C127" s="1"/>
      <c r="D127" s="2"/>
      <c r="E127" s="1"/>
      <c r="F127" s="2"/>
      <c r="G127" s="2"/>
      <c r="H127" s="2"/>
      <c r="I127" s="2"/>
    </row>
    <row r="128" spans="3:9" ht="15.75" customHeight="1">
      <c r="C128" s="1"/>
      <c r="D128" s="2"/>
      <c r="E128" s="1"/>
      <c r="F128" s="2"/>
      <c r="G128" s="2"/>
      <c r="H128" s="2"/>
      <c r="I128" s="2"/>
    </row>
    <row r="129" spans="3:9" ht="15.75" customHeight="1">
      <c r="C129" s="1"/>
      <c r="D129" s="2"/>
      <c r="E129" s="1"/>
      <c r="F129" s="2"/>
      <c r="G129" s="2"/>
      <c r="H129" s="2"/>
      <c r="I129" s="2"/>
    </row>
    <row r="130" spans="3:9" ht="15.75" customHeight="1">
      <c r="C130" s="1"/>
      <c r="D130" s="2"/>
      <c r="E130" s="1"/>
      <c r="F130" s="2"/>
      <c r="G130" s="2"/>
      <c r="H130" s="2"/>
      <c r="I130" s="2"/>
    </row>
    <row r="131" spans="3:9" ht="15.75" customHeight="1">
      <c r="C131" s="1"/>
      <c r="D131" s="2"/>
      <c r="E131" s="1"/>
      <c r="F131" s="2"/>
      <c r="G131" s="2"/>
      <c r="H131" s="2"/>
      <c r="I131" s="2"/>
    </row>
    <row r="132" spans="3:9" ht="15.75" customHeight="1">
      <c r="C132" s="1"/>
      <c r="D132" s="2"/>
      <c r="E132" s="1"/>
      <c r="F132" s="2"/>
      <c r="G132" s="2"/>
      <c r="H132" s="2"/>
      <c r="I132" s="2"/>
    </row>
    <row r="133" spans="3:9" ht="15.75" customHeight="1">
      <c r="C133" s="1"/>
      <c r="D133" s="2"/>
      <c r="E133" s="1"/>
      <c r="F133" s="2"/>
      <c r="G133" s="2"/>
      <c r="H133" s="2"/>
      <c r="I133" s="2"/>
    </row>
    <row r="134" spans="3:9" ht="15.75" customHeight="1">
      <c r="C134" s="1"/>
      <c r="D134" s="2"/>
      <c r="E134" s="1"/>
      <c r="F134" s="2"/>
      <c r="G134" s="2"/>
      <c r="H134" s="2"/>
      <c r="I134" s="2"/>
    </row>
    <row r="135" spans="3:9" ht="15.75" customHeight="1">
      <c r="C135" s="1"/>
      <c r="D135" s="2"/>
      <c r="E135" s="1"/>
      <c r="F135" s="2"/>
      <c r="G135" s="2"/>
      <c r="H135" s="2"/>
      <c r="I135" s="2"/>
    </row>
    <row r="136" spans="3:9" ht="15.75" customHeight="1">
      <c r="C136" s="1"/>
      <c r="D136" s="2"/>
      <c r="E136" s="1"/>
      <c r="F136" s="2"/>
      <c r="G136" s="2"/>
      <c r="H136" s="2"/>
      <c r="I136" s="2"/>
    </row>
    <row r="137" spans="3:9" ht="15.75" customHeight="1">
      <c r="C137" s="1"/>
      <c r="D137" s="2"/>
      <c r="E137" s="1"/>
      <c r="F137" s="2"/>
      <c r="G137" s="2"/>
      <c r="H137" s="2"/>
      <c r="I137" s="2"/>
    </row>
    <row r="138" spans="3:9" ht="15.75" customHeight="1">
      <c r="C138" s="1"/>
      <c r="D138" s="2"/>
      <c r="E138" s="1"/>
      <c r="F138" s="2"/>
      <c r="G138" s="2"/>
      <c r="H138" s="2"/>
      <c r="I138" s="2"/>
    </row>
    <row r="139" spans="3:9" ht="15.75" customHeight="1">
      <c r="C139" s="1"/>
      <c r="D139" s="2"/>
      <c r="E139" s="1"/>
      <c r="F139" s="2"/>
      <c r="G139" s="2"/>
      <c r="H139" s="2"/>
      <c r="I139" s="2"/>
    </row>
    <row r="140" spans="3:9" ht="15.75" customHeight="1">
      <c r="C140" s="1"/>
      <c r="D140" s="2"/>
      <c r="E140" s="1"/>
      <c r="F140" s="2"/>
      <c r="G140" s="2"/>
      <c r="H140" s="2"/>
      <c r="I140" s="2"/>
    </row>
    <row r="141" spans="3:9" ht="15.75" customHeight="1">
      <c r="C141" s="1"/>
      <c r="D141" s="2"/>
      <c r="E141" s="1"/>
      <c r="F141" s="2"/>
      <c r="G141" s="2"/>
      <c r="H141" s="2"/>
      <c r="I141" s="2"/>
    </row>
    <row r="142" spans="3:9" ht="15.75" customHeight="1">
      <c r="C142" s="1"/>
      <c r="D142" s="2"/>
      <c r="E142" s="1"/>
      <c r="F142" s="2"/>
      <c r="G142" s="2"/>
      <c r="H142" s="2"/>
      <c r="I142" s="2"/>
    </row>
    <row r="143" spans="3:9" ht="15.75" customHeight="1">
      <c r="C143" s="1"/>
      <c r="D143" s="2"/>
      <c r="E143" s="1"/>
      <c r="F143" s="2"/>
      <c r="G143" s="2"/>
      <c r="H143" s="2"/>
      <c r="I143" s="2"/>
    </row>
    <row r="144" spans="3:9" ht="15.75" customHeight="1">
      <c r="C144" s="1"/>
      <c r="D144" s="2"/>
      <c r="E144" s="1"/>
      <c r="F144" s="2"/>
      <c r="G144" s="2"/>
      <c r="H144" s="2"/>
      <c r="I144" s="2"/>
    </row>
    <row r="145" spans="3:9" ht="15.75" customHeight="1">
      <c r="C145" s="1"/>
      <c r="D145" s="2"/>
      <c r="E145" s="1"/>
      <c r="F145" s="2"/>
      <c r="G145" s="2"/>
      <c r="H145" s="2"/>
      <c r="I145" s="2"/>
    </row>
    <row r="146" spans="3:9" ht="15.75" customHeight="1">
      <c r="C146" s="1"/>
      <c r="D146" s="2"/>
      <c r="E146" s="1"/>
      <c r="F146" s="2"/>
      <c r="G146" s="2"/>
      <c r="H146" s="2"/>
      <c r="I146" s="2"/>
    </row>
    <row r="147" spans="3:9" ht="15.75" customHeight="1">
      <c r="C147" s="1"/>
      <c r="D147" s="2"/>
      <c r="E147" s="1"/>
      <c r="F147" s="2"/>
      <c r="G147" s="2"/>
      <c r="H147" s="2"/>
      <c r="I147" s="2"/>
    </row>
    <row r="148" spans="3:9" ht="15.75" customHeight="1">
      <c r="C148" s="1"/>
      <c r="D148" s="2"/>
      <c r="E148" s="1"/>
      <c r="F148" s="2"/>
      <c r="G148" s="2"/>
      <c r="H148" s="2"/>
      <c r="I148" s="2"/>
    </row>
    <row r="149" spans="3:9" ht="15.75" customHeight="1">
      <c r="C149" s="1"/>
      <c r="D149" s="2"/>
      <c r="E149" s="1"/>
      <c r="F149" s="2"/>
      <c r="G149" s="2"/>
      <c r="H149" s="2"/>
      <c r="I149" s="2"/>
    </row>
    <row r="150" spans="3:9" ht="15.75" customHeight="1">
      <c r="C150" s="1"/>
      <c r="D150" s="2"/>
      <c r="E150" s="1"/>
      <c r="F150" s="2"/>
      <c r="G150" s="2"/>
      <c r="H150" s="2"/>
      <c r="I150" s="2"/>
    </row>
    <row r="151" spans="3:9" ht="15.75" customHeight="1">
      <c r="C151" s="1"/>
      <c r="D151" s="2"/>
      <c r="E151" s="1"/>
      <c r="F151" s="2"/>
      <c r="G151" s="2"/>
      <c r="H151" s="2"/>
      <c r="I151" s="2"/>
    </row>
    <row r="152" spans="3:9" ht="15.75" customHeight="1">
      <c r="C152" s="1"/>
      <c r="D152" s="2"/>
      <c r="E152" s="1"/>
      <c r="F152" s="2"/>
      <c r="G152" s="2"/>
      <c r="H152" s="2"/>
      <c r="I152" s="2"/>
    </row>
    <row r="153" spans="3:9" ht="15.75" customHeight="1">
      <c r="C153" s="1"/>
      <c r="D153" s="2"/>
      <c r="E153" s="1"/>
      <c r="F153" s="2"/>
      <c r="G153" s="2"/>
      <c r="H153" s="2"/>
      <c r="I153" s="2"/>
    </row>
    <row r="154" spans="3:9" ht="15.75" customHeight="1">
      <c r="C154" s="1"/>
      <c r="D154" s="2"/>
      <c r="E154" s="1"/>
      <c r="F154" s="2"/>
      <c r="G154" s="2"/>
      <c r="H154" s="2"/>
      <c r="I154" s="2"/>
    </row>
    <row r="155" spans="3:9" ht="15.75" customHeight="1">
      <c r="C155" s="1"/>
      <c r="D155" s="2"/>
      <c r="E155" s="1"/>
      <c r="F155" s="2"/>
      <c r="G155" s="2"/>
      <c r="H155" s="2"/>
      <c r="I155" s="2"/>
    </row>
    <row r="156" spans="3:9" ht="15.75" customHeight="1">
      <c r="C156" s="1"/>
      <c r="D156" s="2"/>
      <c r="E156" s="1"/>
      <c r="F156" s="2"/>
      <c r="G156" s="2"/>
      <c r="H156" s="2"/>
      <c r="I156" s="2"/>
    </row>
    <row r="157" spans="3:9" ht="15.75" customHeight="1">
      <c r="C157" s="1"/>
      <c r="D157" s="2"/>
      <c r="E157" s="1"/>
      <c r="F157" s="2"/>
      <c r="G157" s="2"/>
      <c r="H157" s="2"/>
      <c r="I157" s="2"/>
    </row>
    <row r="158" spans="3:9" ht="15.75" customHeight="1">
      <c r="C158" s="1"/>
      <c r="D158" s="2"/>
      <c r="E158" s="1"/>
      <c r="F158" s="2"/>
      <c r="G158" s="2"/>
      <c r="H158" s="2"/>
      <c r="I158" s="2"/>
    </row>
    <row r="159" spans="3:9" ht="15.75" customHeight="1">
      <c r="C159" s="1"/>
      <c r="D159" s="2"/>
      <c r="E159" s="1"/>
      <c r="F159" s="2"/>
      <c r="G159" s="2"/>
      <c r="H159" s="2"/>
      <c r="I159" s="2"/>
    </row>
    <row r="160" spans="3:9" ht="15.75" customHeight="1">
      <c r="C160" s="1"/>
      <c r="D160" s="2"/>
      <c r="E160" s="1"/>
      <c r="F160" s="2"/>
      <c r="G160" s="2"/>
      <c r="H160" s="2"/>
      <c r="I160" s="2"/>
    </row>
    <row r="161" spans="3:9" ht="15.75" customHeight="1">
      <c r="C161" s="1"/>
      <c r="D161" s="2"/>
      <c r="E161" s="1"/>
      <c r="F161" s="2"/>
      <c r="G161" s="2"/>
      <c r="H161" s="2"/>
      <c r="I161" s="2"/>
    </row>
    <row r="162" spans="3:9" ht="15.75" customHeight="1">
      <c r="C162" s="1"/>
      <c r="D162" s="2"/>
      <c r="E162" s="1"/>
      <c r="F162" s="2"/>
      <c r="G162" s="2"/>
      <c r="H162" s="2"/>
      <c r="I162" s="2"/>
    </row>
    <row r="163" spans="3:9" ht="15.75" customHeight="1">
      <c r="C163" s="1"/>
      <c r="D163" s="2"/>
      <c r="E163" s="1"/>
      <c r="F163" s="2"/>
      <c r="G163" s="2"/>
      <c r="H163" s="2"/>
      <c r="I163" s="2"/>
    </row>
    <row r="164" spans="3:9" ht="15.75" customHeight="1">
      <c r="C164" s="1"/>
      <c r="D164" s="2"/>
      <c r="E164" s="1"/>
      <c r="F164" s="2"/>
      <c r="G164" s="2"/>
      <c r="H164" s="2"/>
      <c r="I164" s="2"/>
    </row>
    <row r="165" spans="3:9" ht="15.75" customHeight="1">
      <c r="C165" s="1"/>
      <c r="D165" s="2"/>
      <c r="E165" s="1"/>
      <c r="F165" s="2"/>
      <c r="G165" s="2"/>
      <c r="H165" s="2"/>
      <c r="I165" s="2"/>
    </row>
    <row r="166" spans="3:9" ht="15.75" customHeight="1">
      <c r="C166" s="1"/>
      <c r="D166" s="2"/>
      <c r="E166" s="1"/>
      <c r="F166" s="2"/>
      <c r="G166" s="2"/>
      <c r="H166" s="2"/>
      <c r="I166" s="2"/>
    </row>
    <row r="167" spans="3:9" ht="15.75" customHeight="1">
      <c r="C167" s="1"/>
      <c r="D167" s="2"/>
      <c r="E167" s="1"/>
      <c r="F167" s="2"/>
      <c r="G167" s="2"/>
      <c r="H167" s="2"/>
      <c r="I167" s="2"/>
    </row>
    <row r="168" spans="3:9" ht="15.75" customHeight="1">
      <c r="C168" s="1"/>
      <c r="D168" s="2"/>
      <c r="E168" s="1"/>
      <c r="F168" s="2"/>
      <c r="G168" s="2"/>
      <c r="H168" s="2"/>
      <c r="I168" s="2"/>
    </row>
    <row r="169" spans="3:9" ht="15.75" customHeight="1">
      <c r="C169" s="1"/>
      <c r="D169" s="2"/>
      <c r="E169" s="1"/>
      <c r="F169" s="2"/>
      <c r="G169" s="2"/>
      <c r="H169" s="2"/>
      <c r="I169" s="2"/>
    </row>
    <row r="170" spans="3:9" ht="15.75" customHeight="1">
      <c r="C170" s="1"/>
      <c r="D170" s="2"/>
      <c r="E170" s="1"/>
      <c r="F170" s="2"/>
      <c r="G170" s="2"/>
      <c r="H170" s="2"/>
      <c r="I170" s="2"/>
    </row>
    <row r="171" spans="3:9" ht="15.75" customHeight="1">
      <c r="C171" s="1"/>
      <c r="D171" s="2"/>
      <c r="E171" s="1"/>
      <c r="F171" s="2"/>
      <c r="G171" s="2"/>
      <c r="H171" s="2"/>
      <c r="I171" s="2"/>
    </row>
    <row r="172" spans="3:9" ht="15.75" customHeight="1">
      <c r="C172" s="1"/>
      <c r="D172" s="2"/>
      <c r="E172" s="1"/>
      <c r="F172" s="2"/>
      <c r="G172" s="2"/>
      <c r="H172" s="2"/>
      <c r="I172" s="2"/>
    </row>
    <row r="173" spans="3:9" ht="15.75" customHeight="1">
      <c r="C173" s="1"/>
      <c r="D173" s="2"/>
      <c r="E173" s="1"/>
      <c r="F173" s="2"/>
      <c r="G173" s="2"/>
      <c r="H173" s="2"/>
      <c r="I173" s="2"/>
    </row>
    <row r="174" spans="3:9" ht="15.75" customHeight="1">
      <c r="C174" s="1"/>
      <c r="D174" s="2"/>
      <c r="E174" s="1"/>
      <c r="F174" s="2"/>
      <c r="G174" s="2"/>
      <c r="H174" s="2"/>
      <c r="I174" s="2"/>
    </row>
    <row r="175" spans="3:9" ht="15.75" customHeight="1">
      <c r="C175" s="1"/>
      <c r="D175" s="2"/>
      <c r="E175" s="1"/>
      <c r="F175" s="2"/>
      <c r="G175" s="2"/>
      <c r="H175" s="2"/>
      <c r="I175" s="2"/>
    </row>
    <row r="176" spans="3:9" ht="15.75" customHeight="1">
      <c r="C176" s="1"/>
      <c r="D176" s="2"/>
      <c r="E176" s="1"/>
      <c r="F176" s="2"/>
      <c r="G176" s="2"/>
      <c r="H176" s="2"/>
      <c r="I176" s="2"/>
    </row>
    <row r="177" spans="3:9" ht="15.75" customHeight="1">
      <c r="C177" s="1"/>
      <c r="D177" s="2"/>
      <c r="E177" s="1"/>
      <c r="F177" s="2"/>
      <c r="G177" s="2"/>
      <c r="H177" s="2"/>
      <c r="I177" s="2"/>
    </row>
    <row r="178" spans="3:9" ht="15.75" customHeight="1">
      <c r="C178" s="1"/>
      <c r="D178" s="2"/>
      <c r="E178" s="1"/>
      <c r="F178" s="2"/>
      <c r="G178" s="2"/>
      <c r="H178" s="2"/>
      <c r="I178" s="2"/>
    </row>
    <row r="179" spans="3:9" ht="15.75" customHeight="1">
      <c r="C179" s="1"/>
      <c r="D179" s="2"/>
      <c r="E179" s="1"/>
      <c r="F179" s="2"/>
      <c r="G179" s="2"/>
      <c r="H179" s="2"/>
      <c r="I179" s="2"/>
    </row>
    <row r="180" spans="3:9" ht="15.75" customHeight="1">
      <c r="C180" s="1"/>
      <c r="D180" s="2"/>
      <c r="E180" s="1"/>
      <c r="F180" s="2"/>
      <c r="G180" s="2"/>
      <c r="H180" s="2"/>
      <c r="I180" s="2"/>
    </row>
    <row r="181" spans="3:9" ht="15.75" customHeight="1">
      <c r="C181" s="1"/>
      <c r="D181" s="2"/>
      <c r="E181" s="1"/>
      <c r="F181" s="2"/>
      <c r="G181" s="2"/>
      <c r="H181" s="2"/>
      <c r="I181" s="2"/>
    </row>
    <row r="182" spans="3:9" ht="15.75" customHeight="1">
      <c r="C182" s="1"/>
      <c r="D182" s="2"/>
      <c r="E182" s="1"/>
      <c r="F182" s="2"/>
      <c r="G182" s="2"/>
      <c r="H182" s="2"/>
      <c r="I182" s="2"/>
    </row>
    <row r="183" spans="3:9" ht="15.75" customHeight="1">
      <c r="C183" s="1"/>
      <c r="D183" s="2"/>
      <c r="E183" s="1"/>
      <c r="F183" s="2"/>
      <c r="G183" s="2"/>
      <c r="H183" s="2"/>
      <c r="I183" s="2"/>
    </row>
    <row r="184" spans="3:9" ht="15.75" customHeight="1">
      <c r="C184" s="1"/>
      <c r="D184" s="2"/>
      <c r="E184" s="1"/>
      <c r="F184" s="2"/>
      <c r="G184" s="2"/>
      <c r="H184" s="2"/>
      <c r="I184" s="2"/>
    </row>
    <row r="185" spans="3:9" ht="15.75" customHeight="1">
      <c r="C185" s="1"/>
      <c r="D185" s="2"/>
      <c r="E185" s="1"/>
      <c r="F185" s="2"/>
      <c r="G185" s="2"/>
      <c r="H185" s="2"/>
      <c r="I185" s="2"/>
    </row>
    <row r="186" spans="3:9" ht="15.75" customHeight="1">
      <c r="C186" s="1"/>
      <c r="D186" s="2"/>
      <c r="E186" s="1"/>
      <c r="F186" s="2"/>
      <c r="G186" s="2"/>
      <c r="H186" s="2"/>
      <c r="I186" s="2"/>
    </row>
    <row r="187" spans="3:9" ht="15.75" customHeight="1">
      <c r="C187" s="1"/>
      <c r="D187" s="2"/>
      <c r="E187" s="1"/>
      <c r="F187" s="2"/>
      <c r="G187" s="2"/>
      <c r="H187" s="2"/>
      <c r="I187" s="2"/>
    </row>
    <row r="188" spans="3:9" ht="15.75" customHeight="1">
      <c r="C188" s="1"/>
      <c r="D188" s="2"/>
      <c r="E188" s="1"/>
      <c r="F188" s="2"/>
      <c r="G188" s="2"/>
      <c r="H188" s="2"/>
      <c r="I188" s="2"/>
    </row>
    <row r="189" spans="3:9" ht="15.75" customHeight="1">
      <c r="C189" s="1"/>
      <c r="D189" s="2"/>
      <c r="E189" s="1"/>
      <c r="F189" s="2"/>
      <c r="G189" s="2"/>
      <c r="H189" s="2"/>
      <c r="I189" s="2"/>
    </row>
    <row r="190" spans="3:9" ht="15.75" customHeight="1">
      <c r="C190" s="1"/>
      <c r="D190" s="2"/>
      <c r="E190" s="1"/>
      <c r="F190" s="2"/>
      <c r="G190" s="2"/>
      <c r="H190" s="2"/>
      <c r="I190" s="2"/>
    </row>
    <row r="191" spans="3:9" ht="15.75" customHeight="1">
      <c r="C191" s="1"/>
      <c r="D191" s="2"/>
      <c r="E191" s="1"/>
      <c r="F191" s="2"/>
      <c r="G191" s="2"/>
      <c r="H191" s="2"/>
      <c r="I191" s="2"/>
    </row>
    <row r="192" spans="3:9" ht="15.75" customHeight="1">
      <c r="C192" s="1"/>
      <c r="D192" s="2"/>
      <c r="E192" s="1"/>
      <c r="F192" s="2"/>
      <c r="G192" s="2"/>
      <c r="H192" s="2"/>
      <c r="I192" s="2"/>
    </row>
    <row r="193" spans="3:9" ht="15.75" customHeight="1">
      <c r="C193" s="1"/>
      <c r="D193" s="2"/>
      <c r="E193" s="1"/>
      <c r="F193" s="2"/>
      <c r="G193" s="2"/>
      <c r="H193" s="2"/>
      <c r="I193" s="2"/>
    </row>
    <row r="194" spans="3:9" ht="15.75" customHeight="1">
      <c r="C194" s="1"/>
      <c r="D194" s="2"/>
      <c r="E194" s="1"/>
      <c r="F194" s="2"/>
      <c r="G194" s="2"/>
      <c r="H194" s="2"/>
      <c r="I194" s="2"/>
    </row>
    <row r="195" spans="3:9" ht="15.75" customHeight="1">
      <c r="C195" s="1"/>
      <c r="D195" s="2"/>
      <c r="E195" s="1"/>
      <c r="F195" s="2"/>
      <c r="G195" s="2"/>
      <c r="H195" s="2"/>
      <c r="I195" s="2"/>
    </row>
    <row r="196" spans="3:9" ht="15.75" customHeight="1">
      <c r="C196" s="1"/>
      <c r="D196" s="2"/>
      <c r="E196" s="1"/>
      <c r="F196" s="2"/>
      <c r="G196" s="2"/>
      <c r="H196" s="2"/>
      <c r="I196" s="2"/>
    </row>
    <row r="197" spans="3:9" ht="15.75" customHeight="1">
      <c r="C197" s="1"/>
      <c r="D197" s="2"/>
      <c r="E197" s="1"/>
      <c r="F197" s="2"/>
      <c r="G197" s="2"/>
      <c r="H197" s="2"/>
      <c r="I197" s="2"/>
    </row>
    <row r="198" spans="3:9" ht="15.75" customHeight="1">
      <c r="C198" s="1"/>
      <c r="D198" s="2"/>
      <c r="E198" s="1"/>
      <c r="F198" s="2"/>
      <c r="G198" s="2"/>
      <c r="H198" s="2"/>
      <c r="I198" s="2"/>
    </row>
    <row r="199" spans="3:9" ht="15.75" customHeight="1">
      <c r="C199" s="1"/>
      <c r="D199" s="2"/>
      <c r="E199" s="1"/>
      <c r="F199" s="2"/>
      <c r="G199" s="2"/>
      <c r="H199" s="2"/>
      <c r="I199" s="2"/>
    </row>
    <row r="200" spans="3:9" ht="15.75" customHeight="1">
      <c r="C200" s="1"/>
      <c r="D200" s="2"/>
      <c r="E200" s="1"/>
      <c r="F200" s="2"/>
      <c r="G200" s="2"/>
      <c r="H200" s="2"/>
      <c r="I200" s="2"/>
    </row>
    <row r="201" spans="3:9" ht="15.75" customHeight="1">
      <c r="C201" s="1"/>
      <c r="D201" s="2"/>
      <c r="E201" s="1"/>
      <c r="F201" s="2"/>
      <c r="G201" s="2"/>
      <c r="H201" s="2"/>
      <c r="I201" s="2"/>
    </row>
    <row r="202" spans="3:9" ht="15.75" customHeight="1">
      <c r="C202" s="1"/>
      <c r="D202" s="2"/>
      <c r="E202" s="1"/>
      <c r="F202" s="2"/>
      <c r="G202" s="2"/>
      <c r="H202" s="2"/>
      <c r="I202" s="2"/>
    </row>
    <row r="203" spans="3:9" ht="15.75" customHeight="1">
      <c r="C203" s="1"/>
      <c r="D203" s="2"/>
      <c r="E203" s="1"/>
      <c r="F203" s="2"/>
      <c r="G203" s="2"/>
      <c r="H203" s="2"/>
      <c r="I203" s="2"/>
    </row>
    <row r="204" spans="3:9" ht="15.75" customHeight="1">
      <c r="C204" s="1"/>
      <c r="D204" s="2"/>
      <c r="E204" s="1"/>
      <c r="F204" s="2"/>
      <c r="G204" s="2"/>
      <c r="H204" s="2"/>
      <c r="I204" s="2"/>
    </row>
    <row r="205" spans="3:9" ht="15.75" customHeight="1">
      <c r="C205" s="1"/>
      <c r="D205" s="2"/>
      <c r="E205" s="1"/>
      <c r="F205" s="2"/>
      <c r="G205" s="2"/>
      <c r="H205" s="2"/>
      <c r="I205" s="2"/>
    </row>
    <row r="206" spans="3:9" ht="15.75" customHeight="1">
      <c r="C206" s="1"/>
      <c r="D206" s="2"/>
      <c r="E206" s="1"/>
      <c r="F206" s="2"/>
      <c r="G206" s="2"/>
      <c r="H206" s="2"/>
      <c r="I206" s="2"/>
    </row>
    <row r="207" spans="3:9" ht="15.75" customHeight="1">
      <c r="C207" s="1"/>
      <c r="D207" s="2"/>
      <c r="E207" s="1"/>
      <c r="F207" s="2"/>
      <c r="G207" s="2"/>
      <c r="H207" s="2"/>
      <c r="I207" s="2"/>
    </row>
    <row r="208" spans="3:9" ht="15.75" customHeight="1">
      <c r="C208" s="1"/>
      <c r="D208" s="2"/>
      <c r="E208" s="1"/>
      <c r="F208" s="2"/>
      <c r="G208" s="2"/>
      <c r="H208" s="2"/>
      <c r="I208" s="2"/>
    </row>
    <row r="209" spans="3:9" ht="15.75" customHeight="1">
      <c r="C209" s="1"/>
      <c r="D209" s="2"/>
      <c r="E209" s="1"/>
      <c r="F209" s="2"/>
      <c r="G209" s="2"/>
      <c r="H209" s="2"/>
      <c r="I209" s="2"/>
    </row>
    <row r="210" spans="3:9" ht="15.75" customHeight="1">
      <c r="C210" s="1"/>
      <c r="D210" s="2"/>
      <c r="E210" s="1"/>
      <c r="F210" s="2"/>
      <c r="G210" s="2"/>
      <c r="H210" s="2"/>
      <c r="I210" s="2"/>
    </row>
    <row r="211" spans="3:9" ht="15.75" customHeight="1">
      <c r="C211" s="1"/>
      <c r="D211" s="2"/>
      <c r="E211" s="1"/>
      <c r="F211" s="2"/>
      <c r="G211" s="2"/>
      <c r="H211" s="2"/>
      <c r="I211" s="2"/>
    </row>
    <row r="212" spans="3:9" ht="15.75" customHeight="1">
      <c r="C212" s="1"/>
      <c r="D212" s="2"/>
      <c r="E212" s="1"/>
      <c r="F212" s="2"/>
      <c r="G212" s="2"/>
      <c r="H212" s="2"/>
      <c r="I212" s="2"/>
    </row>
    <row r="213" spans="3:9" ht="15.75" customHeight="1">
      <c r="C213" s="1"/>
      <c r="D213" s="2"/>
      <c r="E213" s="1"/>
      <c r="F213" s="2"/>
      <c r="G213" s="2"/>
      <c r="H213" s="2"/>
      <c r="I213" s="2"/>
    </row>
    <row r="214" spans="3:9" ht="15.75" customHeight="1">
      <c r="C214" s="1"/>
      <c r="D214" s="2"/>
      <c r="E214" s="1"/>
      <c r="F214" s="2"/>
      <c r="G214" s="2"/>
      <c r="H214" s="2"/>
      <c r="I214" s="2"/>
    </row>
    <row r="215" spans="3:9" ht="15.75" customHeight="1">
      <c r="C215" s="1"/>
      <c r="D215" s="2"/>
      <c r="E215" s="1"/>
      <c r="F215" s="2"/>
      <c r="G215" s="2"/>
      <c r="H215" s="2"/>
      <c r="I215" s="2"/>
    </row>
    <row r="216" spans="3:9" ht="15.75" customHeight="1">
      <c r="C216" s="1"/>
      <c r="D216" s="2"/>
      <c r="E216" s="1"/>
      <c r="F216" s="2"/>
      <c r="G216" s="2"/>
      <c r="H216" s="2"/>
      <c r="I216" s="2"/>
    </row>
    <row r="217" spans="3:9" ht="15.75" customHeight="1">
      <c r="C217" s="1"/>
      <c r="D217" s="2"/>
      <c r="E217" s="1"/>
      <c r="F217" s="2"/>
      <c r="G217" s="2"/>
      <c r="H217" s="2"/>
      <c r="I217" s="2"/>
    </row>
    <row r="218" spans="3:9" ht="15.75" customHeight="1">
      <c r="C218" s="1"/>
      <c r="D218" s="2"/>
      <c r="E218" s="1"/>
      <c r="F218" s="2"/>
      <c r="G218" s="2"/>
      <c r="H218" s="2"/>
      <c r="I218" s="2"/>
    </row>
    <row r="219" spans="3:9" ht="15.75" customHeight="1">
      <c r="C219" s="1"/>
      <c r="D219" s="2"/>
      <c r="E219" s="1"/>
      <c r="F219" s="2"/>
      <c r="G219" s="2"/>
      <c r="H219" s="2"/>
      <c r="I219" s="2"/>
    </row>
    <row r="220" spans="3:9" ht="15.75" customHeight="1">
      <c r="C220" s="1"/>
      <c r="D220" s="2"/>
      <c r="E220" s="1"/>
      <c r="F220" s="2"/>
      <c r="G220" s="2"/>
      <c r="H220" s="2"/>
      <c r="I220" s="2"/>
    </row>
    <row r="221" spans="3:9" ht="15.75" customHeight="1">
      <c r="C221" s="1"/>
      <c r="D221" s="2"/>
      <c r="E221" s="1"/>
      <c r="F221" s="2"/>
      <c r="G221" s="2"/>
      <c r="H221" s="2"/>
      <c r="I221" s="2"/>
    </row>
    <row r="222" spans="3:9" ht="15.75" customHeight="1">
      <c r="C222" s="1"/>
      <c r="D222" s="2"/>
      <c r="E222" s="1"/>
      <c r="F222" s="2"/>
      <c r="G222" s="2"/>
      <c r="H222" s="2"/>
      <c r="I222" s="2"/>
    </row>
    <row r="223" spans="3:9" ht="15.75" customHeight="1">
      <c r="C223" s="1"/>
      <c r="D223" s="2"/>
      <c r="E223" s="1"/>
      <c r="F223" s="2"/>
      <c r="G223" s="2"/>
      <c r="H223" s="2"/>
      <c r="I223" s="2"/>
    </row>
    <row r="224" spans="3:9" ht="15.75" customHeight="1">
      <c r="C224" s="1"/>
      <c r="D224" s="2"/>
      <c r="E224" s="1"/>
      <c r="F224" s="2"/>
      <c r="G224" s="2"/>
      <c r="H224" s="2"/>
      <c r="I224" s="2"/>
    </row>
    <row r="225" spans="3:9" ht="15.75" customHeight="1">
      <c r="C225" s="1"/>
      <c r="D225" s="2"/>
      <c r="E225" s="1"/>
      <c r="F225" s="2"/>
      <c r="G225" s="2"/>
      <c r="H225" s="2"/>
      <c r="I225" s="2"/>
    </row>
    <row r="226" spans="3:9" ht="15.75" customHeight="1">
      <c r="C226" s="1"/>
      <c r="D226" s="2"/>
      <c r="E226" s="1"/>
      <c r="F226" s="2"/>
      <c r="G226" s="2"/>
      <c r="H226" s="2"/>
      <c r="I226" s="2"/>
    </row>
    <row r="227" spans="3:9" ht="15.75" customHeight="1">
      <c r="C227" s="1"/>
      <c r="D227" s="2"/>
      <c r="E227" s="1"/>
      <c r="F227" s="2"/>
      <c r="G227" s="2"/>
      <c r="H227" s="2"/>
      <c r="I227" s="2"/>
    </row>
    <row r="228" spans="3:9" ht="15.75" customHeight="1">
      <c r="C228" s="1"/>
      <c r="D228" s="2"/>
      <c r="E228" s="1"/>
      <c r="F228" s="2"/>
      <c r="G228" s="2"/>
      <c r="H228" s="2"/>
      <c r="I228" s="2"/>
    </row>
    <row r="229" spans="3:9" ht="15.75" customHeight="1">
      <c r="C229" s="1"/>
      <c r="D229" s="2"/>
      <c r="E229" s="1"/>
      <c r="F229" s="2"/>
      <c r="G229" s="2"/>
      <c r="H229" s="2"/>
      <c r="I229" s="2"/>
    </row>
    <row r="230" spans="3:9" ht="15.75" customHeight="1">
      <c r="C230" s="1"/>
      <c r="D230" s="2"/>
      <c r="E230" s="1"/>
      <c r="F230" s="2"/>
      <c r="G230" s="2"/>
      <c r="H230" s="2"/>
      <c r="I230" s="2"/>
    </row>
    <row r="231" spans="3:9" ht="15.75" customHeight="1">
      <c r="C231" s="1"/>
      <c r="D231" s="2"/>
      <c r="E231" s="1"/>
      <c r="F231" s="2"/>
      <c r="G231" s="2"/>
      <c r="H231" s="2"/>
      <c r="I231" s="2"/>
    </row>
    <row r="232" spans="3:9" ht="15.75" customHeight="1">
      <c r="C232" s="1"/>
      <c r="D232" s="2"/>
      <c r="E232" s="1"/>
      <c r="F232" s="2"/>
      <c r="G232" s="2"/>
      <c r="H232" s="2"/>
      <c r="I232" s="2"/>
    </row>
    <row r="233" spans="3:9" ht="15.75" customHeight="1">
      <c r="C233" s="1"/>
      <c r="D233" s="2"/>
      <c r="E233" s="1"/>
      <c r="F233" s="2"/>
      <c r="G233" s="2"/>
      <c r="H233" s="2"/>
      <c r="I233" s="2"/>
    </row>
    <row r="234" spans="3:9" ht="15.75" customHeight="1">
      <c r="C234" s="1"/>
      <c r="D234" s="2"/>
      <c r="E234" s="1"/>
      <c r="F234" s="2"/>
      <c r="G234" s="2"/>
      <c r="H234" s="2"/>
      <c r="I234" s="2"/>
    </row>
    <row r="235" spans="3:9" ht="15.75" customHeight="1">
      <c r="C235" s="1"/>
      <c r="D235" s="2"/>
      <c r="E235" s="1"/>
      <c r="F235" s="2"/>
      <c r="G235" s="2"/>
      <c r="H235" s="2"/>
      <c r="I235" s="2"/>
    </row>
    <row r="236" spans="3:9" ht="15.75" customHeight="1">
      <c r="C236" s="1"/>
      <c r="D236" s="2"/>
      <c r="E236" s="1"/>
      <c r="F236" s="2"/>
      <c r="G236" s="2"/>
      <c r="H236" s="2"/>
      <c r="I236" s="2"/>
    </row>
    <row r="237" spans="3:9" ht="15.75" customHeight="1">
      <c r="C237" s="1"/>
      <c r="D237" s="2"/>
      <c r="E237" s="1"/>
      <c r="F237" s="2"/>
      <c r="G237" s="2"/>
      <c r="H237" s="2"/>
      <c r="I237" s="2"/>
    </row>
    <row r="238" spans="3:9" ht="15.75" customHeight="1">
      <c r="C238" s="1"/>
      <c r="D238" s="2"/>
      <c r="E238" s="1"/>
      <c r="F238" s="2"/>
      <c r="G238" s="2"/>
      <c r="H238" s="2"/>
      <c r="I238" s="2"/>
    </row>
    <row r="239" spans="3:9" ht="15.75" customHeight="1">
      <c r="C239" s="1"/>
      <c r="D239" s="2"/>
      <c r="E239" s="1"/>
      <c r="F239" s="2"/>
      <c r="G239" s="2"/>
      <c r="H239" s="2"/>
      <c r="I239" s="2"/>
    </row>
    <row r="240" spans="3:9" ht="15.75" customHeight="1">
      <c r="C240" s="1"/>
      <c r="D240" s="2"/>
      <c r="E240" s="1"/>
      <c r="F240" s="2"/>
      <c r="G240" s="2"/>
      <c r="H240" s="2"/>
      <c r="I240" s="2"/>
    </row>
    <row r="241" spans="3:9" ht="15.75" customHeight="1">
      <c r="C241" s="1"/>
      <c r="D241" s="2"/>
      <c r="E241" s="1"/>
      <c r="F241" s="2"/>
      <c r="G241" s="2"/>
      <c r="H241" s="2"/>
      <c r="I241" s="2"/>
    </row>
    <row r="242" spans="3:9" ht="15.75" customHeight="1">
      <c r="C242" s="1"/>
      <c r="D242" s="2"/>
      <c r="E242" s="1"/>
      <c r="F242" s="2"/>
      <c r="G242" s="2"/>
      <c r="H242" s="2"/>
      <c r="I242" s="2"/>
    </row>
    <row r="243" spans="3:9" ht="15.75" customHeight="1">
      <c r="C243" s="1"/>
      <c r="D243" s="2"/>
      <c r="E243" s="1"/>
      <c r="F243" s="2"/>
      <c r="G243" s="2"/>
      <c r="H243" s="2"/>
      <c r="I243" s="2"/>
    </row>
    <row r="244" spans="3:9" ht="15.75" customHeight="1">
      <c r="C244" s="1"/>
      <c r="D244" s="2"/>
      <c r="E244" s="1"/>
      <c r="F244" s="2"/>
      <c r="G244" s="2"/>
      <c r="H244" s="2"/>
      <c r="I244" s="2"/>
    </row>
    <row r="245" spans="3:9" ht="15.75" customHeight="1">
      <c r="C245" s="1"/>
      <c r="D245" s="2"/>
      <c r="E245" s="1"/>
      <c r="F245" s="2"/>
      <c r="G245" s="2"/>
      <c r="H245" s="2"/>
      <c r="I245" s="2"/>
    </row>
    <row r="246" spans="3:9" ht="15.75" customHeight="1">
      <c r="C246" s="1"/>
      <c r="D246" s="2"/>
      <c r="E246" s="1"/>
      <c r="F246" s="2"/>
      <c r="G246" s="2"/>
      <c r="H246" s="2"/>
      <c r="I246" s="2"/>
    </row>
    <row r="247" spans="3:9" ht="15.75" customHeight="1">
      <c r="C247" s="1"/>
      <c r="D247" s="2"/>
      <c r="E247" s="1"/>
      <c r="F247" s="2"/>
      <c r="G247" s="2"/>
      <c r="H247" s="2"/>
      <c r="I247" s="2"/>
    </row>
    <row r="248" spans="3:9" ht="15.75" customHeight="1">
      <c r="C248" s="1"/>
      <c r="D248" s="2"/>
      <c r="E248" s="1"/>
      <c r="F248" s="2"/>
      <c r="G248" s="2"/>
      <c r="H248" s="2"/>
      <c r="I248" s="2"/>
    </row>
    <row r="249" spans="3:9" ht="15.75" customHeight="1">
      <c r="C249" s="1"/>
      <c r="D249" s="2"/>
      <c r="E249" s="1"/>
      <c r="F249" s="2"/>
      <c r="G249" s="2"/>
      <c r="H249" s="2"/>
      <c r="I249" s="2"/>
    </row>
    <row r="250" spans="3:9" ht="15.75" customHeight="1">
      <c r="C250" s="1"/>
      <c r="D250" s="2"/>
      <c r="E250" s="1"/>
      <c r="F250" s="2"/>
      <c r="G250" s="2"/>
      <c r="H250" s="2"/>
      <c r="I250" s="2"/>
    </row>
    <row r="251" spans="3:9" ht="15.75" customHeight="1">
      <c r="C251" s="1"/>
      <c r="D251" s="2"/>
      <c r="E251" s="1"/>
      <c r="F251" s="2"/>
      <c r="G251" s="2"/>
      <c r="H251" s="2"/>
      <c r="I251" s="2"/>
    </row>
    <row r="252" spans="3:9" ht="15.75" customHeight="1">
      <c r="C252" s="1"/>
      <c r="D252" s="2"/>
      <c r="E252" s="1"/>
      <c r="F252" s="2"/>
      <c r="G252" s="2"/>
      <c r="H252" s="2"/>
      <c r="I252" s="2"/>
    </row>
    <row r="253" spans="3:9" ht="15.75" customHeight="1">
      <c r="C253" s="1"/>
      <c r="D253" s="2"/>
      <c r="E253" s="1"/>
      <c r="F253" s="2"/>
      <c r="G253" s="2"/>
      <c r="H253" s="2"/>
      <c r="I253" s="2"/>
    </row>
    <row r="254" spans="3:9" ht="15.75" customHeight="1">
      <c r="C254" s="1"/>
      <c r="D254" s="2"/>
      <c r="E254" s="1"/>
      <c r="F254" s="2"/>
      <c r="G254" s="2"/>
      <c r="H254" s="2"/>
      <c r="I254" s="2"/>
    </row>
    <row r="255" spans="3:9" ht="15.75" customHeight="1">
      <c r="C255" s="1"/>
      <c r="D255" s="2"/>
      <c r="E255" s="1"/>
      <c r="F255" s="2"/>
      <c r="G255" s="2"/>
      <c r="H255" s="2"/>
      <c r="I255" s="2"/>
    </row>
    <row r="256" spans="3:9" ht="15.75" customHeight="1">
      <c r="C256" s="1"/>
      <c r="D256" s="2"/>
      <c r="E256" s="1"/>
      <c r="F256" s="2"/>
      <c r="G256" s="2"/>
      <c r="H256" s="2"/>
      <c r="I256" s="2"/>
    </row>
    <row r="257" spans="3:9" ht="15.75" customHeight="1">
      <c r="C257" s="1"/>
      <c r="D257" s="2"/>
      <c r="E257" s="1"/>
      <c r="F257" s="2"/>
      <c r="G257" s="2"/>
      <c r="H257" s="2"/>
      <c r="I257" s="2"/>
    </row>
    <row r="258" spans="3:9" ht="15.75" customHeight="1">
      <c r="C258" s="1"/>
      <c r="D258" s="2"/>
      <c r="E258" s="1"/>
      <c r="F258" s="2"/>
      <c r="G258" s="2"/>
      <c r="H258" s="2"/>
      <c r="I258" s="2"/>
    </row>
  </sheetData>
  <mergeCells count="1">
    <mergeCell ref="A1:J1"/>
  </mergeCells>
  <pageMargins left="0.7" right="0.7" top="0.75" bottom="0.75" header="0" footer="0"/>
  <pageSetup paperSize="9" scale="59"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pageSetUpPr fitToPage="1"/>
  </sheetPr>
  <dimension ref="A1:E231"/>
  <sheetViews>
    <sheetView zoomScale="50" zoomScaleNormal="50" workbookViewId="0">
      <selection activeCell="K18" sqref="K18"/>
    </sheetView>
  </sheetViews>
  <sheetFormatPr baseColWidth="10" defaultColWidth="12.6640625" defaultRowHeight="15" customHeight="1"/>
  <cols>
    <col min="1" max="1" width="35.6640625" customWidth="1"/>
    <col min="2" max="5" width="23.5" customWidth="1"/>
    <col min="6" max="6" width="7.6640625" customWidth="1"/>
  </cols>
  <sheetData>
    <row r="1" spans="1:5" ht="31.5" customHeight="1" thickBot="1">
      <c r="A1" s="319" t="s">
        <v>139</v>
      </c>
      <c r="B1" s="320"/>
      <c r="C1" s="320"/>
      <c r="D1" s="320"/>
      <c r="E1" s="321"/>
    </row>
    <row r="2" spans="1:5" ht="15" customHeight="1" thickBot="1">
      <c r="A2" s="166"/>
      <c r="B2" s="20"/>
      <c r="C2" s="20"/>
      <c r="D2" s="20"/>
      <c r="E2" s="169"/>
    </row>
    <row r="3" spans="1:5" ht="40">
      <c r="A3" s="29" t="s">
        <v>41</v>
      </c>
      <c r="B3" s="30" t="s">
        <v>42</v>
      </c>
      <c r="C3" s="30" t="s">
        <v>43</v>
      </c>
      <c r="D3" s="30" t="s">
        <v>44</v>
      </c>
      <c r="E3" s="31" t="s">
        <v>45</v>
      </c>
    </row>
    <row r="4" spans="1:5" ht="20">
      <c r="A4" s="32" t="s">
        <v>46</v>
      </c>
      <c r="B4" s="282">
        <v>5000</v>
      </c>
      <c r="C4" s="283">
        <v>25</v>
      </c>
      <c r="D4" s="28">
        <f>IFERROR(B4/C4,0)</f>
        <v>200</v>
      </c>
      <c r="E4" s="33">
        <f t="shared" ref="E4:E18" si="0">D4/12</f>
        <v>16.666666666666668</v>
      </c>
    </row>
    <row r="5" spans="1:5" ht="20">
      <c r="A5" s="32" t="s">
        <v>47</v>
      </c>
      <c r="B5" s="282">
        <v>1200</v>
      </c>
      <c r="C5" s="283">
        <v>10</v>
      </c>
      <c r="D5" s="28">
        <f t="shared" ref="D5:D25" si="1">IFERROR(B5/C5,0)</f>
        <v>120</v>
      </c>
      <c r="E5" s="33">
        <f t="shared" si="0"/>
        <v>10</v>
      </c>
    </row>
    <row r="6" spans="1:5" ht="20">
      <c r="A6" s="32" t="s">
        <v>48</v>
      </c>
      <c r="B6" s="282">
        <v>3000</v>
      </c>
      <c r="C6" s="283">
        <v>10</v>
      </c>
      <c r="D6" s="28">
        <f t="shared" si="1"/>
        <v>300</v>
      </c>
      <c r="E6" s="33">
        <f t="shared" si="0"/>
        <v>25</v>
      </c>
    </row>
    <row r="7" spans="1:5" ht="40">
      <c r="A7" s="32" t="s">
        <v>111</v>
      </c>
      <c r="B7" s="282">
        <v>4000</v>
      </c>
      <c r="C7" s="283">
        <v>10</v>
      </c>
      <c r="D7" s="28">
        <f t="shared" si="1"/>
        <v>400</v>
      </c>
      <c r="E7" s="33">
        <f t="shared" si="0"/>
        <v>33.333333333333336</v>
      </c>
    </row>
    <row r="8" spans="1:5" ht="20">
      <c r="A8" s="32" t="s">
        <v>49</v>
      </c>
      <c r="B8" s="282">
        <v>2000</v>
      </c>
      <c r="C8" s="283">
        <v>50</v>
      </c>
      <c r="D8" s="28">
        <f t="shared" si="1"/>
        <v>40</v>
      </c>
      <c r="E8" s="33">
        <f t="shared" si="0"/>
        <v>3.3333333333333335</v>
      </c>
    </row>
    <row r="9" spans="1:5" ht="20">
      <c r="A9" s="32" t="s">
        <v>109</v>
      </c>
      <c r="B9" s="282">
        <v>5000</v>
      </c>
      <c r="C9" s="283">
        <v>20</v>
      </c>
      <c r="D9" s="28">
        <f t="shared" si="1"/>
        <v>250</v>
      </c>
      <c r="E9" s="33">
        <f t="shared" si="0"/>
        <v>20.833333333333332</v>
      </c>
    </row>
    <row r="10" spans="1:5" ht="20">
      <c r="A10" s="32" t="s">
        <v>110</v>
      </c>
      <c r="B10" s="282">
        <v>3000</v>
      </c>
      <c r="C10" s="283">
        <v>20</v>
      </c>
      <c r="D10" s="28">
        <f t="shared" si="1"/>
        <v>150</v>
      </c>
      <c r="E10" s="33">
        <f t="shared" si="0"/>
        <v>12.5</v>
      </c>
    </row>
    <row r="11" spans="1:5" ht="20">
      <c r="A11" s="32" t="s">
        <v>50</v>
      </c>
      <c r="B11" s="282">
        <v>3500</v>
      </c>
      <c r="C11" s="283">
        <v>6</v>
      </c>
      <c r="D11" s="28">
        <f t="shared" si="1"/>
        <v>583.33333333333337</v>
      </c>
      <c r="E11" s="33">
        <f t="shared" si="0"/>
        <v>48.611111111111114</v>
      </c>
    </row>
    <row r="12" spans="1:5" ht="20">
      <c r="A12" s="32" t="s">
        <v>51</v>
      </c>
      <c r="B12" s="282">
        <v>5000</v>
      </c>
      <c r="C12" s="283">
        <v>30</v>
      </c>
      <c r="D12" s="28">
        <f t="shared" si="1"/>
        <v>166.66666666666666</v>
      </c>
      <c r="E12" s="33">
        <f t="shared" si="0"/>
        <v>13.888888888888888</v>
      </c>
    </row>
    <row r="13" spans="1:5" ht="20">
      <c r="A13" s="32" t="s">
        <v>112</v>
      </c>
      <c r="B13" s="282">
        <v>7000</v>
      </c>
      <c r="C13" s="283">
        <v>30</v>
      </c>
      <c r="D13" s="28">
        <f t="shared" si="1"/>
        <v>233.33333333333334</v>
      </c>
      <c r="E13" s="33">
        <f t="shared" si="0"/>
        <v>19.444444444444446</v>
      </c>
    </row>
    <row r="14" spans="1:5" ht="20">
      <c r="A14" s="32" t="s">
        <v>52</v>
      </c>
      <c r="B14" s="282">
        <v>5000</v>
      </c>
      <c r="C14" s="283">
        <v>50</v>
      </c>
      <c r="D14" s="28">
        <f t="shared" si="1"/>
        <v>100</v>
      </c>
      <c r="E14" s="33">
        <f t="shared" si="0"/>
        <v>8.3333333333333339</v>
      </c>
    </row>
    <row r="15" spans="1:5" ht="20">
      <c r="A15" s="32" t="s">
        <v>53</v>
      </c>
      <c r="B15" s="282">
        <v>2500</v>
      </c>
      <c r="C15" s="283">
        <v>5</v>
      </c>
      <c r="D15" s="28">
        <f t="shared" si="1"/>
        <v>500</v>
      </c>
      <c r="E15" s="33">
        <f t="shared" si="0"/>
        <v>41.666666666666664</v>
      </c>
    </row>
    <row r="16" spans="1:5" ht="20">
      <c r="A16" s="32" t="s">
        <v>114</v>
      </c>
      <c r="B16" s="282">
        <v>5000</v>
      </c>
      <c r="C16" s="283">
        <v>20</v>
      </c>
      <c r="D16" s="28">
        <f t="shared" si="1"/>
        <v>250</v>
      </c>
      <c r="E16" s="33">
        <f t="shared" si="0"/>
        <v>20.833333333333332</v>
      </c>
    </row>
    <row r="17" spans="1:5" ht="20">
      <c r="A17" s="32" t="s">
        <v>54</v>
      </c>
      <c r="B17" s="282">
        <v>10000</v>
      </c>
      <c r="C17" s="283">
        <v>50</v>
      </c>
      <c r="D17" s="28">
        <f t="shared" si="1"/>
        <v>200</v>
      </c>
      <c r="E17" s="33">
        <f t="shared" si="0"/>
        <v>16.666666666666668</v>
      </c>
    </row>
    <row r="18" spans="1:5" ht="44.25" customHeight="1">
      <c r="A18" s="32" t="s">
        <v>55</v>
      </c>
      <c r="B18" s="282">
        <v>2000</v>
      </c>
      <c r="C18" s="283">
        <v>10</v>
      </c>
      <c r="D18" s="28">
        <f t="shared" si="1"/>
        <v>200</v>
      </c>
      <c r="E18" s="33">
        <f t="shared" si="0"/>
        <v>16.666666666666668</v>
      </c>
    </row>
    <row r="19" spans="1:5" ht="44.25" customHeight="1">
      <c r="A19" s="32" t="s">
        <v>56</v>
      </c>
      <c r="B19" s="282">
        <v>2000</v>
      </c>
      <c r="C19" s="283">
        <v>10</v>
      </c>
      <c r="D19" s="28">
        <f t="shared" si="1"/>
        <v>200</v>
      </c>
      <c r="E19" s="33">
        <f t="shared" ref="E19:E25" si="2">D19/12</f>
        <v>16.666666666666668</v>
      </c>
    </row>
    <row r="20" spans="1:5" ht="21.75" customHeight="1">
      <c r="A20" s="34" t="s">
        <v>113</v>
      </c>
      <c r="B20" s="282"/>
      <c r="C20" s="283"/>
      <c r="D20" s="28">
        <f t="shared" si="1"/>
        <v>0</v>
      </c>
      <c r="E20" s="33">
        <f t="shared" si="2"/>
        <v>0</v>
      </c>
    </row>
    <row r="21" spans="1:5" ht="18" customHeight="1">
      <c r="A21" s="34" t="s">
        <v>113</v>
      </c>
      <c r="B21" s="282"/>
      <c r="C21" s="283"/>
      <c r="D21" s="28">
        <f t="shared" si="1"/>
        <v>0</v>
      </c>
      <c r="E21" s="33">
        <f t="shared" si="2"/>
        <v>0</v>
      </c>
    </row>
    <row r="22" spans="1:5" ht="18" customHeight="1">
      <c r="A22" s="34" t="s">
        <v>113</v>
      </c>
      <c r="B22" s="282"/>
      <c r="C22" s="283"/>
      <c r="D22" s="28">
        <f t="shared" si="1"/>
        <v>0</v>
      </c>
      <c r="E22" s="33">
        <f t="shared" si="2"/>
        <v>0</v>
      </c>
    </row>
    <row r="23" spans="1:5" ht="19.5" customHeight="1">
      <c r="A23" s="34" t="s">
        <v>113</v>
      </c>
      <c r="B23" s="282"/>
      <c r="C23" s="283"/>
      <c r="D23" s="28">
        <f t="shared" si="1"/>
        <v>0</v>
      </c>
      <c r="E23" s="33">
        <f t="shared" si="2"/>
        <v>0</v>
      </c>
    </row>
    <row r="24" spans="1:5" ht="21" customHeight="1">
      <c r="A24" s="34" t="s">
        <v>113</v>
      </c>
      <c r="B24" s="282"/>
      <c r="C24" s="283"/>
      <c r="D24" s="28">
        <f t="shared" si="1"/>
        <v>0</v>
      </c>
      <c r="E24" s="33">
        <f t="shared" si="2"/>
        <v>0</v>
      </c>
    </row>
    <row r="25" spans="1:5" ht="20">
      <c r="A25" s="34" t="s">
        <v>113</v>
      </c>
      <c r="B25" s="282"/>
      <c r="C25" s="283"/>
      <c r="D25" s="28">
        <f t="shared" si="1"/>
        <v>0</v>
      </c>
      <c r="E25" s="33">
        <f t="shared" si="2"/>
        <v>0</v>
      </c>
    </row>
    <row r="26" spans="1:5" ht="21" thickBot="1">
      <c r="A26" s="35" t="s">
        <v>57</v>
      </c>
      <c r="B26" s="36">
        <f>SUM(B4:B25)</f>
        <v>65200</v>
      </c>
      <c r="C26" s="37"/>
      <c r="D26" s="36">
        <f>SUM(D4:D25)</f>
        <v>3893.3333333333335</v>
      </c>
      <c r="E26" s="38">
        <f>SUM(E4:E25)</f>
        <v>324.44444444444451</v>
      </c>
    </row>
    <row r="29" spans="1:5">
      <c r="E29" s="17"/>
    </row>
    <row r="32" spans="1:5"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sheetData>
  <mergeCells count="1">
    <mergeCell ref="A1:E1"/>
  </mergeCells>
  <pageMargins left="0.7" right="0.7" top="0.75" bottom="0.75" header="0" footer="0"/>
  <pageSetup scale="64"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M529"/>
  <sheetViews>
    <sheetView zoomScale="70" zoomScaleNormal="70" workbookViewId="0">
      <selection activeCell="C16" sqref="C16"/>
    </sheetView>
  </sheetViews>
  <sheetFormatPr baseColWidth="10" defaultColWidth="12.6640625" defaultRowHeight="15" customHeight="1"/>
  <cols>
    <col min="1" max="1" width="7.6640625" style="40" customWidth="1"/>
    <col min="2" max="2" width="15.1640625" style="40" customWidth="1"/>
    <col min="3" max="3" width="42" style="40" customWidth="1"/>
    <col min="4" max="4" width="16.6640625" style="40" customWidth="1"/>
    <col min="5" max="5" width="17.6640625" style="40" customWidth="1"/>
    <col min="6" max="6" width="15.83203125" style="40" bestFit="1" customWidth="1"/>
    <col min="7" max="7" width="25.6640625" style="40" customWidth="1"/>
    <col min="8" max="8" width="15.5" style="40" customWidth="1"/>
    <col min="9" max="9" width="14.5" style="40" customWidth="1"/>
    <col min="10" max="10" width="3.83203125" style="40" customWidth="1"/>
    <col min="11" max="11" width="7.6640625" style="40" customWidth="1"/>
    <col min="12" max="12" width="14.5" style="40" customWidth="1"/>
    <col min="13" max="13" width="7.6640625" style="40" customWidth="1"/>
    <col min="14" max="16384" width="12.6640625" style="40"/>
  </cols>
  <sheetData>
    <row r="1" spans="1:9" ht="60" customHeight="1" thickBot="1">
      <c r="A1" s="324" t="s">
        <v>126</v>
      </c>
      <c r="B1" s="325"/>
      <c r="C1" s="325"/>
      <c r="D1" s="325"/>
      <c r="E1" s="325"/>
      <c r="F1" s="326"/>
      <c r="H1" s="322"/>
      <c r="I1" s="323"/>
    </row>
    <row r="2" spans="1:9" ht="29.25" customHeight="1">
      <c r="A2" s="212"/>
      <c r="B2" s="48"/>
      <c r="C2" s="237" t="s">
        <v>23</v>
      </c>
      <c r="D2" s="238" cm="1">
        <f t="array" ref="D2">_xlfn.IFS('Model Inputs'!D10='Model Inputs'!I5,'Model Inputs'!D6,'Model Inputs'!D10='Model Inputs'!I6,'Model Inputs'!D7,'Model Inputs'!D10='Model Inputs'!I7,'Model Inputs'!D8)</f>
        <v>120000</v>
      </c>
      <c r="E2" s="48"/>
      <c r="F2" s="213"/>
      <c r="H2" s="42"/>
      <c r="I2" s="42"/>
    </row>
    <row r="3" spans="1:9" ht="48.75" customHeight="1">
      <c r="A3" s="212"/>
      <c r="B3" s="48"/>
      <c r="C3" s="81" t="s">
        <v>102</v>
      </c>
      <c r="D3" s="53"/>
      <c r="E3" s="48"/>
      <c r="F3" s="213"/>
      <c r="H3" s="42"/>
      <c r="I3" s="43"/>
    </row>
    <row r="4" spans="1:9">
      <c r="A4" s="212"/>
      <c r="B4" s="48"/>
      <c r="C4" s="76" t="s">
        <v>68</v>
      </c>
      <c r="D4" s="79">
        <f>'Model Inputs'!C20</f>
        <v>0</v>
      </c>
      <c r="E4" s="239"/>
      <c r="F4" s="213"/>
      <c r="H4" s="42"/>
      <c r="I4" s="43"/>
    </row>
    <row r="5" spans="1:9">
      <c r="A5" s="212"/>
      <c r="B5" s="48"/>
      <c r="C5" s="76" t="s">
        <v>69</v>
      </c>
      <c r="D5" s="79">
        <f>'Model Inputs'!C21</f>
        <v>0</v>
      </c>
      <c r="E5" s="239"/>
      <c r="F5" s="213"/>
      <c r="H5" s="42"/>
      <c r="I5" s="43"/>
    </row>
    <row r="6" spans="1:9">
      <c r="A6" s="212"/>
      <c r="B6" s="48"/>
      <c r="C6" s="76" t="s">
        <v>70</v>
      </c>
      <c r="D6" s="79">
        <f>'Model Inputs'!C22</f>
        <v>0</v>
      </c>
      <c r="E6" s="239"/>
      <c r="F6" s="213"/>
      <c r="H6" s="42"/>
      <c r="I6" s="43"/>
    </row>
    <row r="7" spans="1:9">
      <c r="A7" s="212"/>
      <c r="B7" s="48"/>
      <c r="C7" s="76" t="s">
        <v>71</v>
      </c>
      <c r="D7" s="79">
        <f>'Model Inputs'!C23</f>
        <v>0</v>
      </c>
      <c r="E7" s="239"/>
      <c r="F7" s="213"/>
      <c r="H7" s="42"/>
      <c r="I7" s="43"/>
    </row>
    <row r="8" spans="1:9">
      <c r="A8" s="212"/>
      <c r="B8" s="48"/>
      <c r="C8" s="76" t="s">
        <v>72</v>
      </c>
      <c r="D8" s="79">
        <f>'Model Inputs'!C24</f>
        <v>0</v>
      </c>
      <c r="E8" s="239"/>
      <c r="F8" s="213"/>
      <c r="H8" s="42"/>
      <c r="I8" s="43"/>
    </row>
    <row r="9" spans="1:9">
      <c r="A9" s="212"/>
      <c r="B9" s="48"/>
      <c r="C9" s="76" t="s">
        <v>73</v>
      </c>
      <c r="D9" s="79">
        <f>'Model Inputs'!C25</f>
        <v>0</v>
      </c>
      <c r="E9" s="239"/>
      <c r="F9" s="213"/>
      <c r="H9" s="42"/>
      <c r="I9" s="43"/>
    </row>
    <row r="10" spans="1:9">
      <c r="A10" s="212"/>
      <c r="B10" s="48"/>
      <c r="C10" s="80" t="s">
        <v>74</v>
      </c>
      <c r="D10" s="79">
        <f>'Model Inputs'!C26</f>
        <v>0</v>
      </c>
      <c r="E10" s="239"/>
      <c r="F10" s="213"/>
      <c r="H10" s="42"/>
      <c r="I10" s="43"/>
    </row>
    <row r="11" spans="1:9">
      <c r="A11" s="212"/>
      <c r="B11" s="48"/>
      <c r="C11" s="80" t="str">
        <f>'Model Inputs'!B27</f>
        <v>Other (Please Specify):</v>
      </c>
      <c r="D11" s="79">
        <f>'Model Inputs'!C27</f>
        <v>0</v>
      </c>
      <c r="E11" s="239"/>
      <c r="F11" s="213"/>
      <c r="H11" s="42"/>
      <c r="I11" s="43"/>
    </row>
    <row r="12" spans="1:9">
      <c r="A12" s="212"/>
      <c r="B12" s="48"/>
      <c r="C12" s="80" t="str">
        <f>'Model Inputs'!B28</f>
        <v>Other (Please Specify):</v>
      </c>
      <c r="D12" s="79">
        <f>'Model Inputs'!C28</f>
        <v>0</v>
      </c>
      <c r="E12" s="239"/>
      <c r="F12" s="213"/>
      <c r="H12" s="42"/>
      <c r="I12" s="43"/>
    </row>
    <row r="13" spans="1:9">
      <c r="A13" s="212"/>
      <c r="B13" s="48"/>
      <c r="C13" s="80" t="str">
        <f>'Model Inputs'!B29</f>
        <v>Other (Please Specify):</v>
      </c>
      <c r="D13" s="79">
        <f>'Model Inputs'!C29</f>
        <v>0</v>
      </c>
      <c r="E13" s="239"/>
      <c r="F13" s="213"/>
      <c r="H13" s="42"/>
      <c r="I13" s="43"/>
    </row>
    <row r="14" spans="1:9">
      <c r="A14" s="212"/>
      <c r="B14" s="48"/>
      <c r="C14" s="80" t="str">
        <f>'Model Inputs'!B30</f>
        <v>Other (Please Specify):</v>
      </c>
      <c r="D14" s="79">
        <f>'Model Inputs'!C30</f>
        <v>0</v>
      </c>
      <c r="E14" s="239"/>
      <c r="F14" s="213"/>
      <c r="H14" s="42"/>
      <c r="I14" s="43"/>
    </row>
    <row r="15" spans="1:9">
      <c r="A15" s="212"/>
      <c r="B15" s="48"/>
      <c r="C15" s="80" t="str">
        <f>'Model Inputs'!B31</f>
        <v>Other (Please Specify):</v>
      </c>
      <c r="D15" s="79">
        <f>'Model Inputs'!C31</f>
        <v>0</v>
      </c>
      <c r="E15" s="239"/>
      <c r="F15" s="213"/>
      <c r="H15" s="42"/>
      <c r="I15" s="43"/>
    </row>
    <row r="16" spans="1:9">
      <c r="A16" s="212"/>
      <c r="B16" s="48"/>
      <c r="C16" s="80" t="str">
        <f>'Model Inputs'!B32</f>
        <v>Other (Please Specify):</v>
      </c>
      <c r="D16" s="79">
        <f>'Model Inputs'!C32</f>
        <v>0</v>
      </c>
      <c r="E16" s="239"/>
      <c r="F16" s="213"/>
      <c r="H16" s="42"/>
      <c r="I16" s="43"/>
    </row>
    <row r="17" spans="1:13" ht="16" thickBot="1">
      <c r="A17" s="212"/>
      <c r="B17" s="48"/>
      <c r="C17" s="77" t="s">
        <v>31</v>
      </c>
      <c r="D17" s="78">
        <f>SUM(D2:D16)</f>
        <v>120000</v>
      </c>
      <c r="E17" s="239"/>
      <c r="F17" s="213"/>
      <c r="H17" s="42"/>
      <c r="I17" s="43"/>
    </row>
    <row r="18" spans="1:13">
      <c r="A18" s="212"/>
      <c r="B18" s="48"/>
      <c r="C18" s="77"/>
      <c r="D18" s="148"/>
      <c r="E18" s="48"/>
      <c r="F18" s="213"/>
      <c r="H18" s="42"/>
      <c r="I18" s="43"/>
    </row>
    <row r="19" spans="1:13">
      <c r="A19" s="212"/>
      <c r="B19" s="48"/>
      <c r="C19" s="76" t="s">
        <v>116</v>
      </c>
      <c r="D19" s="149">
        <f>'Model Inputs'!D12</f>
        <v>0.2</v>
      </c>
      <c r="E19" s="48"/>
      <c r="F19" s="213"/>
      <c r="H19" s="42"/>
      <c r="I19" s="43"/>
    </row>
    <row r="20" spans="1:13">
      <c r="A20" s="212"/>
      <c r="B20" s="48"/>
      <c r="C20" s="80" t="s">
        <v>127</v>
      </c>
      <c r="D20" s="148">
        <f>D2*D19</f>
        <v>24000</v>
      </c>
      <c r="E20" s="48"/>
      <c r="F20" s="213"/>
      <c r="H20" s="42"/>
      <c r="I20" s="44"/>
    </row>
    <row r="21" spans="1:13" ht="16" thickBot="1">
      <c r="A21" s="212"/>
      <c r="B21" s="48"/>
      <c r="C21" s="76" t="s">
        <v>34</v>
      </c>
      <c r="D21" s="240">
        <f>D2-D20</f>
        <v>96000</v>
      </c>
      <c r="E21" s="48"/>
      <c r="F21" s="213"/>
      <c r="G21" s="41"/>
      <c r="H21" s="42"/>
      <c r="I21" s="43"/>
    </row>
    <row r="22" spans="1:13" ht="16" thickBot="1">
      <c r="A22" s="212"/>
      <c r="B22" s="48"/>
      <c r="C22" s="241"/>
      <c r="D22" s="43"/>
      <c r="E22" s="48"/>
      <c r="F22" s="213"/>
      <c r="H22" s="42"/>
      <c r="I22" s="44"/>
    </row>
    <row r="23" spans="1:13" ht="16" thickBot="1">
      <c r="A23" s="212"/>
      <c r="B23" s="48"/>
      <c r="C23" s="85" t="s">
        <v>35</v>
      </c>
      <c r="D23" s="86" t="s">
        <v>123</v>
      </c>
      <c r="E23" s="87" t="s">
        <v>124</v>
      </c>
      <c r="F23" s="213"/>
      <c r="H23" s="42"/>
      <c r="I23" s="42"/>
    </row>
    <row r="24" spans="1:13" ht="20">
      <c r="A24" s="212"/>
      <c r="B24" s="48"/>
      <c r="C24" s="82" t="s">
        <v>36</v>
      </c>
      <c r="D24" s="83">
        <f>'Model Inputs'!C15</f>
        <v>30</v>
      </c>
      <c r="E24" s="84">
        <f>D24*12</f>
        <v>360</v>
      </c>
      <c r="F24" s="213"/>
      <c r="G24" s="46"/>
      <c r="H24" s="47"/>
      <c r="I24" s="48"/>
    </row>
    <row r="25" spans="1:13">
      <c r="A25" s="212"/>
      <c r="B25" s="48"/>
      <c r="C25" s="58" t="s">
        <v>37</v>
      </c>
      <c r="D25" s="57">
        <f>'Model Inputs'!C14</f>
        <v>0.03</v>
      </c>
      <c r="E25" s="59">
        <f>D25/12</f>
        <v>2.5000000000000001E-3</v>
      </c>
      <c r="F25" s="213"/>
      <c r="I25" s="46"/>
    </row>
    <row r="26" spans="1:13" ht="16" thickBot="1">
      <c r="A26" s="212"/>
      <c r="B26" s="48"/>
      <c r="C26" s="92"/>
      <c r="D26" s="93">
        <f>E26*12</f>
        <v>-4856.8784685632691</v>
      </c>
      <c r="E26" s="94">
        <f>PMT(E25,E24,D21,0,0)</f>
        <v>-404.73987238027246</v>
      </c>
      <c r="F26" s="213"/>
      <c r="H26" s="49"/>
      <c r="I26" s="45"/>
    </row>
    <row r="27" spans="1:13">
      <c r="A27" s="212"/>
      <c r="B27" s="48"/>
      <c r="C27" s="48"/>
      <c r="D27" s="242"/>
      <c r="E27" s="48"/>
      <c r="F27" s="213"/>
      <c r="G27" s="50"/>
      <c r="I27" s="45"/>
    </row>
    <row r="28" spans="1:13" ht="15.75" customHeight="1" thickBot="1">
      <c r="A28" s="212"/>
      <c r="B28" s="48"/>
      <c r="C28" s="48"/>
      <c r="D28" s="243"/>
      <c r="E28" s="48"/>
      <c r="F28" s="213"/>
      <c r="I28" s="51"/>
    </row>
    <row r="29" spans="1:13" ht="24.75" customHeight="1" thickBot="1">
      <c r="A29" s="89" t="s">
        <v>38</v>
      </c>
      <c r="B29" s="90"/>
      <c r="C29" s="91"/>
      <c r="D29" s="43"/>
      <c r="E29" s="48"/>
      <c r="F29" s="213"/>
      <c r="I29" s="45"/>
      <c r="J29" s="46"/>
    </row>
    <row r="30" spans="1:13" ht="15.75" customHeight="1">
      <c r="A30" s="244"/>
      <c r="B30" s="88"/>
      <c r="C30" s="88" t="s">
        <v>39</v>
      </c>
      <c r="D30" s="56" t="s">
        <v>14</v>
      </c>
      <c r="E30" s="56" t="s">
        <v>13</v>
      </c>
      <c r="F30" s="245" t="s">
        <v>40</v>
      </c>
      <c r="I30" s="45"/>
    </row>
    <row r="31" spans="1:13" ht="15.75" customHeight="1">
      <c r="A31" s="246"/>
      <c r="B31" s="54">
        <f>'Model Inputs'!C16</f>
        <v>43831</v>
      </c>
      <c r="C31" s="52"/>
      <c r="D31" s="53"/>
      <c r="E31" s="52"/>
      <c r="F31" s="247">
        <f>D21</f>
        <v>96000</v>
      </c>
      <c r="H31" s="41"/>
      <c r="I31" s="45"/>
      <c r="M31" s="46"/>
    </row>
    <row r="32" spans="1:13" ht="15.75" customHeight="1">
      <c r="A32" s="248">
        <v>1</v>
      </c>
      <c r="B32" s="54">
        <f t="shared" ref="B32:B95" si="0">EDATE(B31,1)</f>
        <v>43862</v>
      </c>
      <c r="C32" s="55">
        <f>-$E$26</f>
        <v>404.73987238027246</v>
      </c>
      <c r="D32" s="53">
        <f>F31*$E$25</f>
        <v>240</v>
      </c>
      <c r="E32" s="55">
        <f t="shared" ref="E32:E95" si="1">C32-D32</f>
        <v>164.73987238027246</v>
      </c>
      <c r="F32" s="247">
        <f t="shared" ref="F32:F95" si="2">F31-E32</f>
        <v>95835.260127619724</v>
      </c>
      <c r="I32" s="45"/>
    </row>
    <row r="33" spans="1:9" ht="15.75" customHeight="1">
      <c r="A33" s="248">
        <f t="shared" ref="A33:A96" si="3">A32+1</f>
        <v>2</v>
      </c>
      <c r="B33" s="54">
        <f t="shared" si="0"/>
        <v>43891</v>
      </c>
      <c r="C33" s="55">
        <f t="shared" ref="C33:C96" si="4">-$E$26</f>
        <v>404.73987238027246</v>
      </c>
      <c r="D33" s="53">
        <f t="shared" ref="D33:D96" si="5">F32*$E$25</f>
        <v>239.5881503190493</v>
      </c>
      <c r="E33" s="55">
        <f t="shared" si="1"/>
        <v>165.15172206122315</v>
      </c>
      <c r="F33" s="247">
        <f t="shared" si="2"/>
        <v>95670.108405558494</v>
      </c>
      <c r="I33" s="45"/>
    </row>
    <row r="34" spans="1:9" ht="15.75" customHeight="1">
      <c r="A34" s="248">
        <f t="shared" si="3"/>
        <v>3</v>
      </c>
      <c r="B34" s="54">
        <f t="shared" si="0"/>
        <v>43922</v>
      </c>
      <c r="C34" s="55">
        <f t="shared" si="4"/>
        <v>404.73987238027246</v>
      </c>
      <c r="D34" s="53">
        <f t="shared" si="5"/>
        <v>239.17527101389624</v>
      </c>
      <c r="E34" s="55">
        <f t="shared" si="1"/>
        <v>165.56460136637622</v>
      </c>
      <c r="F34" s="247">
        <f t="shared" si="2"/>
        <v>95504.543804192115</v>
      </c>
      <c r="I34" s="45"/>
    </row>
    <row r="35" spans="1:9" ht="15.75" customHeight="1">
      <c r="A35" s="248">
        <f t="shared" si="3"/>
        <v>4</v>
      </c>
      <c r="B35" s="54">
        <f t="shared" si="0"/>
        <v>43952</v>
      </c>
      <c r="C35" s="55">
        <f t="shared" si="4"/>
        <v>404.73987238027246</v>
      </c>
      <c r="D35" s="53">
        <f t="shared" si="5"/>
        <v>238.7613595104803</v>
      </c>
      <c r="E35" s="55">
        <f t="shared" si="1"/>
        <v>165.97851286979216</v>
      </c>
      <c r="F35" s="247">
        <f t="shared" si="2"/>
        <v>95338.565291322317</v>
      </c>
      <c r="I35" s="45"/>
    </row>
    <row r="36" spans="1:9" ht="15.75" customHeight="1">
      <c r="A36" s="248">
        <f t="shared" si="3"/>
        <v>5</v>
      </c>
      <c r="B36" s="54">
        <f t="shared" si="0"/>
        <v>43983</v>
      </c>
      <c r="C36" s="55">
        <f t="shared" si="4"/>
        <v>404.73987238027246</v>
      </c>
      <c r="D36" s="53">
        <f t="shared" si="5"/>
        <v>238.34641322830581</v>
      </c>
      <c r="E36" s="55">
        <f t="shared" si="1"/>
        <v>166.39345915196665</v>
      </c>
      <c r="F36" s="247">
        <f t="shared" si="2"/>
        <v>95172.171832170352</v>
      </c>
    </row>
    <row r="37" spans="1:9" ht="15.75" customHeight="1">
      <c r="A37" s="248">
        <f t="shared" si="3"/>
        <v>6</v>
      </c>
      <c r="B37" s="54">
        <f t="shared" si="0"/>
        <v>44013</v>
      </c>
      <c r="C37" s="55">
        <f t="shared" si="4"/>
        <v>404.73987238027246</v>
      </c>
      <c r="D37" s="53">
        <f t="shared" si="5"/>
        <v>237.93042958042588</v>
      </c>
      <c r="E37" s="55">
        <f t="shared" si="1"/>
        <v>166.80944279984658</v>
      </c>
      <c r="F37" s="247">
        <f t="shared" si="2"/>
        <v>95005.362389370508</v>
      </c>
    </row>
    <row r="38" spans="1:9" ht="15.75" customHeight="1">
      <c r="A38" s="248">
        <f t="shared" si="3"/>
        <v>7</v>
      </c>
      <c r="B38" s="54">
        <f t="shared" si="0"/>
        <v>44044</v>
      </c>
      <c r="C38" s="55">
        <f t="shared" si="4"/>
        <v>404.73987238027246</v>
      </c>
      <c r="D38" s="53">
        <f t="shared" si="5"/>
        <v>237.51340597342627</v>
      </c>
      <c r="E38" s="55">
        <f t="shared" si="1"/>
        <v>167.22646640684619</v>
      </c>
      <c r="F38" s="247">
        <f t="shared" si="2"/>
        <v>94838.135922963658</v>
      </c>
    </row>
    <row r="39" spans="1:9" ht="15.75" customHeight="1">
      <c r="A39" s="248">
        <f t="shared" si="3"/>
        <v>8</v>
      </c>
      <c r="B39" s="54">
        <f t="shared" si="0"/>
        <v>44075</v>
      </c>
      <c r="C39" s="55">
        <f t="shared" si="4"/>
        <v>404.73987238027246</v>
      </c>
      <c r="D39" s="53">
        <f t="shared" si="5"/>
        <v>237.09533980740915</v>
      </c>
      <c r="E39" s="55">
        <f t="shared" si="1"/>
        <v>167.64453257286331</v>
      </c>
      <c r="F39" s="247">
        <f t="shared" si="2"/>
        <v>94670.491390390802</v>
      </c>
    </row>
    <row r="40" spans="1:9" ht="15.75" customHeight="1">
      <c r="A40" s="248">
        <f t="shared" si="3"/>
        <v>9</v>
      </c>
      <c r="B40" s="54">
        <f t="shared" si="0"/>
        <v>44105</v>
      </c>
      <c r="C40" s="55">
        <f t="shared" si="4"/>
        <v>404.73987238027246</v>
      </c>
      <c r="D40" s="53">
        <f t="shared" si="5"/>
        <v>236.67622847597701</v>
      </c>
      <c r="E40" s="55">
        <f t="shared" si="1"/>
        <v>168.06364390429545</v>
      </c>
      <c r="F40" s="247">
        <f t="shared" si="2"/>
        <v>94502.427746486501</v>
      </c>
    </row>
    <row r="41" spans="1:9" ht="15.75" customHeight="1">
      <c r="A41" s="248">
        <f t="shared" si="3"/>
        <v>10</v>
      </c>
      <c r="B41" s="54">
        <f t="shared" si="0"/>
        <v>44136</v>
      </c>
      <c r="C41" s="55">
        <f t="shared" si="4"/>
        <v>404.73987238027246</v>
      </c>
      <c r="D41" s="53">
        <f t="shared" si="5"/>
        <v>236.25606936621625</v>
      </c>
      <c r="E41" s="55">
        <f t="shared" si="1"/>
        <v>168.48380301405621</v>
      </c>
      <c r="F41" s="247">
        <f t="shared" si="2"/>
        <v>94333.943943472448</v>
      </c>
    </row>
    <row r="42" spans="1:9" ht="15.75" customHeight="1">
      <c r="A42" s="248">
        <f t="shared" si="3"/>
        <v>11</v>
      </c>
      <c r="B42" s="54">
        <f t="shared" si="0"/>
        <v>44166</v>
      </c>
      <c r="C42" s="55">
        <f t="shared" si="4"/>
        <v>404.73987238027246</v>
      </c>
      <c r="D42" s="53">
        <f t="shared" si="5"/>
        <v>235.83485985868111</v>
      </c>
      <c r="E42" s="55">
        <f t="shared" si="1"/>
        <v>168.90501252159135</v>
      </c>
      <c r="F42" s="247">
        <f t="shared" si="2"/>
        <v>94165.038930950861</v>
      </c>
    </row>
    <row r="43" spans="1:9" ht="15.75" customHeight="1">
      <c r="A43" s="248">
        <f t="shared" si="3"/>
        <v>12</v>
      </c>
      <c r="B43" s="54">
        <f t="shared" si="0"/>
        <v>44197</v>
      </c>
      <c r="C43" s="55">
        <f t="shared" si="4"/>
        <v>404.73987238027246</v>
      </c>
      <c r="D43" s="53">
        <f t="shared" si="5"/>
        <v>235.41259732737717</v>
      </c>
      <c r="E43" s="55">
        <f t="shared" si="1"/>
        <v>169.32727505289529</v>
      </c>
      <c r="F43" s="247">
        <f t="shared" si="2"/>
        <v>93995.711655897961</v>
      </c>
    </row>
    <row r="44" spans="1:9" ht="15.75" customHeight="1">
      <c r="A44" s="248">
        <f t="shared" si="3"/>
        <v>13</v>
      </c>
      <c r="B44" s="54">
        <f t="shared" si="0"/>
        <v>44228</v>
      </c>
      <c r="C44" s="55">
        <f t="shared" si="4"/>
        <v>404.73987238027246</v>
      </c>
      <c r="D44" s="53">
        <f t="shared" si="5"/>
        <v>234.98927913974489</v>
      </c>
      <c r="E44" s="55">
        <f t="shared" si="1"/>
        <v>169.75059324052756</v>
      </c>
      <c r="F44" s="247">
        <f t="shared" si="2"/>
        <v>93825.961062657429</v>
      </c>
    </row>
    <row r="45" spans="1:9" ht="15.75" customHeight="1">
      <c r="A45" s="248">
        <f t="shared" si="3"/>
        <v>14</v>
      </c>
      <c r="B45" s="54">
        <f t="shared" si="0"/>
        <v>44256</v>
      </c>
      <c r="C45" s="55">
        <f t="shared" si="4"/>
        <v>404.73987238027246</v>
      </c>
      <c r="D45" s="53">
        <f t="shared" si="5"/>
        <v>234.56490265664357</v>
      </c>
      <c r="E45" s="55">
        <f t="shared" si="1"/>
        <v>170.17496972362889</v>
      </c>
      <c r="F45" s="247">
        <f t="shared" si="2"/>
        <v>93655.786092933806</v>
      </c>
    </row>
    <row r="46" spans="1:9" ht="15.75" customHeight="1">
      <c r="A46" s="248">
        <f t="shared" si="3"/>
        <v>15</v>
      </c>
      <c r="B46" s="54">
        <f t="shared" si="0"/>
        <v>44287</v>
      </c>
      <c r="C46" s="55">
        <f t="shared" si="4"/>
        <v>404.73987238027246</v>
      </c>
      <c r="D46" s="53">
        <f t="shared" si="5"/>
        <v>234.13946523233452</v>
      </c>
      <c r="E46" s="55">
        <f t="shared" si="1"/>
        <v>170.60040714793794</v>
      </c>
      <c r="F46" s="247">
        <f t="shared" si="2"/>
        <v>93485.185685785866</v>
      </c>
    </row>
    <row r="47" spans="1:9" ht="15.75" customHeight="1">
      <c r="A47" s="248">
        <f t="shared" si="3"/>
        <v>16</v>
      </c>
      <c r="B47" s="54">
        <f t="shared" si="0"/>
        <v>44317</v>
      </c>
      <c r="C47" s="55">
        <f t="shared" si="4"/>
        <v>404.73987238027246</v>
      </c>
      <c r="D47" s="53">
        <f t="shared" si="5"/>
        <v>233.71296421446468</v>
      </c>
      <c r="E47" s="55">
        <f t="shared" si="1"/>
        <v>171.02690816580778</v>
      </c>
      <c r="F47" s="247">
        <f t="shared" si="2"/>
        <v>93314.158777620061</v>
      </c>
    </row>
    <row r="48" spans="1:9" ht="15.75" customHeight="1">
      <c r="A48" s="248">
        <f t="shared" si="3"/>
        <v>17</v>
      </c>
      <c r="B48" s="54">
        <f t="shared" si="0"/>
        <v>44348</v>
      </c>
      <c r="C48" s="55">
        <f t="shared" si="4"/>
        <v>404.73987238027246</v>
      </c>
      <c r="D48" s="53">
        <f t="shared" si="5"/>
        <v>233.28539694405015</v>
      </c>
      <c r="E48" s="55">
        <f t="shared" si="1"/>
        <v>171.45447543622231</v>
      </c>
      <c r="F48" s="247">
        <f t="shared" si="2"/>
        <v>93142.704302183833</v>
      </c>
    </row>
    <row r="49" spans="1:6" ht="15.75" customHeight="1">
      <c r="A49" s="248">
        <f t="shared" si="3"/>
        <v>18</v>
      </c>
      <c r="B49" s="54">
        <f t="shared" si="0"/>
        <v>44378</v>
      </c>
      <c r="C49" s="55">
        <f t="shared" si="4"/>
        <v>404.73987238027246</v>
      </c>
      <c r="D49" s="53">
        <f t="shared" si="5"/>
        <v>232.85676075545959</v>
      </c>
      <c r="E49" s="55">
        <f t="shared" si="1"/>
        <v>171.88311162481287</v>
      </c>
      <c r="F49" s="247">
        <f t="shared" si="2"/>
        <v>92970.821190559014</v>
      </c>
    </row>
    <row r="50" spans="1:6" ht="15.75" customHeight="1">
      <c r="A50" s="248">
        <f t="shared" si="3"/>
        <v>19</v>
      </c>
      <c r="B50" s="54">
        <f t="shared" si="0"/>
        <v>44409</v>
      </c>
      <c r="C50" s="55">
        <f t="shared" si="4"/>
        <v>404.73987238027246</v>
      </c>
      <c r="D50" s="53">
        <f t="shared" si="5"/>
        <v>232.42705297639753</v>
      </c>
      <c r="E50" s="55">
        <f t="shared" si="1"/>
        <v>172.31281940387493</v>
      </c>
      <c r="F50" s="247">
        <f t="shared" si="2"/>
        <v>92798.508371155142</v>
      </c>
    </row>
    <row r="51" spans="1:6" ht="15.75" customHeight="1">
      <c r="A51" s="248">
        <f t="shared" si="3"/>
        <v>20</v>
      </c>
      <c r="B51" s="54">
        <f t="shared" si="0"/>
        <v>44440</v>
      </c>
      <c r="C51" s="55">
        <f t="shared" si="4"/>
        <v>404.73987238027246</v>
      </c>
      <c r="D51" s="53">
        <f t="shared" si="5"/>
        <v>231.99627092788785</v>
      </c>
      <c r="E51" s="55">
        <f t="shared" si="1"/>
        <v>172.74360145238461</v>
      </c>
      <c r="F51" s="247">
        <f t="shared" si="2"/>
        <v>92625.764769702757</v>
      </c>
    </row>
    <row r="52" spans="1:6" ht="15.75" customHeight="1">
      <c r="A52" s="248">
        <f t="shared" si="3"/>
        <v>21</v>
      </c>
      <c r="B52" s="54">
        <f t="shared" si="0"/>
        <v>44470</v>
      </c>
      <c r="C52" s="55">
        <f t="shared" si="4"/>
        <v>404.73987238027246</v>
      </c>
      <c r="D52" s="53">
        <f t="shared" si="5"/>
        <v>231.56441192425689</v>
      </c>
      <c r="E52" s="55">
        <f t="shared" si="1"/>
        <v>173.17546045601557</v>
      </c>
      <c r="F52" s="247">
        <f t="shared" si="2"/>
        <v>92452.589309246745</v>
      </c>
    </row>
    <row r="53" spans="1:6" ht="15.75" customHeight="1">
      <c r="A53" s="248">
        <f t="shared" si="3"/>
        <v>22</v>
      </c>
      <c r="B53" s="54">
        <f t="shared" si="0"/>
        <v>44501</v>
      </c>
      <c r="C53" s="55">
        <f t="shared" si="4"/>
        <v>404.73987238027246</v>
      </c>
      <c r="D53" s="53">
        <f t="shared" si="5"/>
        <v>231.13147327311685</v>
      </c>
      <c r="E53" s="55">
        <f t="shared" si="1"/>
        <v>173.60839910715561</v>
      </c>
      <c r="F53" s="247">
        <f t="shared" si="2"/>
        <v>92278.980910139595</v>
      </c>
    </row>
    <row r="54" spans="1:6" ht="15.75" customHeight="1">
      <c r="A54" s="248">
        <f t="shared" si="3"/>
        <v>23</v>
      </c>
      <c r="B54" s="54">
        <f t="shared" si="0"/>
        <v>44531</v>
      </c>
      <c r="C54" s="55">
        <f t="shared" si="4"/>
        <v>404.73987238027246</v>
      </c>
      <c r="D54" s="53">
        <f t="shared" si="5"/>
        <v>230.69745227534898</v>
      </c>
      <c r="E54" s="55">
        <f t="shared" si="1"/>
        <v>174.04242010492348</v>
      </c>
      <c r="F54" s="247">
        <f t="shared" si="2"/>
        <v>92104.938490034678</v>
      </c>
    </row>
    <row r="55" spans="1:6" ht="15.75" customHeight="1">
      <c r="A55" s="248">
        <f t="shared" si="3"/>
        <v>24</v>
      </c>
      <c r="B55" s="54">
        <f t="shared" si="0"/>
        <v>44562</v>
      </c>
      <c r="C55" s="55">
        <f t="shared" si="4"/>
        <v>404.73987238027246</v>
      </c>
      <c r="D55" s="53">
        <f t="shared" si="5"/>
        <v>230.2623462250867</v>
      </c>
      <c r="E55" s="55">
        <f t="shared" si="1"/>
        <v>174.47752615518576</v>
      </c>
      <c r="F55" s="247">
        <f t="shared" si="2"/>
        <v>91930.460963879494</v>
      </c>
    </row>
    <row r="56" spans="1:6" ht="15.75" customHeight="1">
      <c r="A56" s="248">
        <f t="shared" si="3"/>
        <v>25</v>
      </c>
      <c r="B56" s="54">
        <f t="shared" si="0"/>
        <v>44593</v>
      </c>
      <c r="C56" s="55">
        <f t="shared" si="4"/>
        <v>404.73987238027246</v>
      </c>
      <c r="D56" s="53">
        <f t="shared" si="5"/>
        <v>229.82615240969875</v>
      </c>
      <c r="E56" s="55">
        <f t="shared" si="1"/>
        <v>174.91371997057371</v>
      </c>
      <c r="F56" s="247">
        <f t="shared" si="2"/>
        <v>91755.547243908921</v>
      </c>
    </row>
    <row r="57" spans="1:6" ht="15.75" customHeight="1">
      <c r="A57" s="248">
        <f t="shared" si="3"/>
        <v>26</v>
      </c>
      <c r="B57" s="54">
        <f t="shared" si="0"/>
        <v>44621</v>
      </c>
      <c r="C57" s="55">
        <f t="shared" si="4"/>
        <v>404.73987238027246</v>
      </c>
      <c r="D57" s="53">
        <f t="shared" si="5"/>
        <v>229.38886810977232</v>
      </c>
      <c r="E57" s="55">
        <f t="shared" si="1"/>
        <v>175.35100427050014</v>
      </c>
      <c r="F57" s="247">
        <f t="shared" si="2"/>
        <v>91580.196239638419</v>
      </c>
    </row>
    <row r="58" spans="1:6" ht="15.75" customHeight="1">
      <c r="A58" s="248">
        <f t="shared" si="3"/>
        <v>27</v>
      </c>
      <c r="B58" s="54">
        <f t="shared" si="0"/>
        <v>44652</v>
      </c>
      <c r="C58" s="55">
        <f t="shared" si="4"/>
        <v>404.73987238027246</v>
      </c>
      <c r="D58" s="53">
        <f t="shared" si="5"/>
        <v>228.95049059909604</v>
      </c>
      <c r="E58" s="55">
        <f t="shared" si="1"/>
        <v>175.78938178117642</v>
      </c>
      <c r="F58" s="247">
        <f t="shared" si="2"/>
        <v>91404.406857857248</v>
      </c>
    </row>
    <row r="59" spans="1:6" ht="15.75" customHeight="1">
      <c r="A59" s="248">
        <f t="shared" si="3"/>
        <v>28</v>
      </c>
      <c r="B59" s="54">
        <f t="shared" si="0"/>
        <v>44682</v>
      </c>
      <c r="C59" s="55">
        <f t="shared" si="4"/>
        <v>404.73987238027246</v>
      </c>
      <c r="D59" s="53">
        <f t="shared" si="5"/>
        <v>228.51101714464312</v>
      </c>
      <c r="E59" s="55">
        <f t="shared" si="1"/>
        <v>176.22885523562934</v>
      </c>
      <c r="F59" s="247">
        <f t="shared" si="2"/>
        <v>91228.178002621615</v>
      </c>
    </row>
    <row r="60" spans="1:6" ht="15.75" customHeight="1">
      <c r="A60" s="248">
        <f t="shared" si="3"/>
        <v>29</v>
      </c>
      <c r="B60" s="54">
        <f t="shared" si="0"/>
        <v>44713</v>
      </c>
      <c r="C60" s="55">
        <f t="shared" si="4"/>
        <v>404.73987238027246</v>
      </c>
      <c r="D60" s="53">
        <f t="shared" si="5"/>
        <v>228.07044500655405</v>
      </c>
      <c r="E60" s="55">
        <f t="shared" si="1"/>
        <v>176.66942737371841</v>
      </c>
      <c r="F60" s="247">
        <f t="shared" si="2"/>
        <v>91051.508575247892</v>
      </c>
    </row>
    <row r="61" spans="1:6" ht="15.75" customHeight="1">
      <c r="A61" s="248">
        <f t="shared" si="3"/>
        <v>30</v>
      </c>
      <c r="B61" s="54">
        <f t="shared" si="0"/>
        <v>44743</v>
      </c>
      <c r="C61" s="55">
        <f t="shared" si="4"/>
        <v>404.73987238027246</v>
      </c>
      <c r="D61" s="53">
        <f t="shared" si="5"/>
        <v>227.62877143811974</v>
      </c>
      <c r="E61" s="55">
        <f t="shared" si="1"/>
        <v>177.11110094215272</v>
      </c>
      <c r="F61" s="247">
        <f t="shared" si="2"/>
        <v>90874.397474305733</v>
      </c>
    </row>
    <row r="62" spans="1:6" ht="15.75" customHeight="1">
      <c r="A62" s="248">
        <f t="shared" si="3"/>
        <v>31</v>
      </c>
      <c r="B62" s="54">
        <f t="shared" si="0"/>
        <v>44774</v>
      </c>
      <c r="C62" s="55">
        <f t="shared" si="4"/>
        <v>404.73987238027246</v>
      </c>
      <c r="D62" s="53">
        <f t="shared" si="5"/>
        <v>227.18599368576434</v>
      </c>
      <c r="E62" s="55">
        <f t="shared" si="1"/>
        <v>177.55387869450811</v>
      </c>
      <c r="F62" s="247">
        <f t="shared" si="2"/>
        <v>90696.843595611223</v>
      </c>
    </row>
    <row r="63" spans="1:6" ht="15.75" customHeight="1">
      <c r="A63" s="248">
        <f t="shared" si="3"/>
        <v>32</v>
      </c>
      <c r="B63" s="54">
        <f t="shared" si="0"/>
        <v>44805</v>
      </c>
      <c r="C63" s="55">
        <f t="shared" si="4"/>
        <v>404.73987238027246</v>
      </c>
      <c r="D63" s="53">
        <f t="shared" si="5"/>
        <v>226.74210898902805</v>
      </c>
      <c r="E63" s="55">
        <f t="shared" si="1"/>
        <v>177.9977633912444</v>
      </c>
      <c r="F63" s="247">
        <f t="shared" si="2"/>
        <v>90518.845832219973</v>
      </c>
    </row>
    <row r="64" spans="1:6" ht="15.75" customHeight="1">
      <c r="A64" s="248">
        <f t="shared" si="3"/>
        <v>33</v>
      </c>
      <c r="B64" s="54">
        <f t="shared" si="0"/>
        <v>44835</v>
      </c>
      <c r="C64" s="55">
        <f t="shared" si="4"/>
        <v>404.73987238027246</v>
      </c>
      <c r="D64" s="53">
        <f t="shared" si="5"/>
        <v>226.29711458054993</v>
      </c>
      <c r="E64" s="55">
        <f t="shared" si="1"/>
        <v>178.44275779972253</v>
      </c>
      <c r="F64" s="247">
        <f t="shared" si="2"/>
        <v>90340.403074420246</v>
      </c>
    </row>
    <row r="65" spans="1:6" ht="15.75" customHeight="1">
      <c r="A65" s="248">
        <f t="shared" si="3"/>
        <v>34</v>
      </c>
      <c r="B65" s="54">
        <f t="shared" si="0"/>
        <v>44866</v>
      </c>
      <c r="C65" s="55">
        <f t="shared" si="4"/>
        <v>404.73987238027246</v>
      </c>
      <c r="D65" s="53">
        <f t="shared" si="5"/>
        <v>225.85100768605062</v>
      </c>
      <c r="E65" s="55">
        <f t="shared" si="1"/>
        <v>178.88886469422184</v>
      </c>
      <c r="F65" s="247">
        <f t="shared" si="2"/>
        <v>90161.514209726025</v>
      </c>
    </row>
    <row r="66" spans="1:6" ht="15.75" customHeight="1">
      <c r="A66" s="248">
        <f t="shared" si="3"/>
        <v>35</v>
      </c>
      <c r="B66" s="54">
        <f t="shared" si="0"/>
        <v>44896</v>
      </c>
      <c r="C66" s="55">
        <f t="shared" si="4"/>
        <v>404.73987238027246</v>
      </c>
      <c r="D66" s="53">
        <f t="shared" si="5"/>
        <v>225.40378552431505</v>
      </c>
      <c r="E66" s="55">
        <f t="shared" si="1"/>
        <v>179.3360868559574</v>
      </c>
      <c r="F66" s="247">
        <f t="shared" si="2"/>
        <v>89982.178122870071</v>
      </c>
    </row>
    <row r="67" spans="1:6" ht="15.75" customHeight="1">
      <c r="A67" s="248">
        <f t="shared" si="3"/>
        <v>36</v>
      </c>
      <c r="B67" s="54">
        <f t="shared" si="0"/>
        <v>44927</v>
      </c>
      <c r="C67" s="55">
        <f t="shared" si="4"/>
        <v>404.73987238027246</v>
      </c>
      <c r="D67" s="53">
        <f t="shared" si="5"/>
        <v>224.95544530717518</v>
      </c>
      <c r="E67" s="55">
        <f t="shared" si="1"/>
        <v>179.78442707309728</v>
      </c>
      <c r="F67" s="247">
        <f t="shared" si="2"/>
        <v>89802.393695796971</v>
      </c>
    </row>
    <row r="68" spans="1:6" ht="15.75" customHeight="1">
      <c r="A68" s="248">
        <f t="shared" si="3"/>
        <v>37</v>
      </c>
      <c r="B68" s="54">
        <f t="shared" si="0"/>
        <v>44958</v>
      </c>
      <c r="C68" s="55">
        <f t="shared" si="4"/>
        <v>404.73987238027246</v>
      </c>
      <c r="D68" s="53">
        <f t="shared" si="5"/>
        <v>224.50598423949242</v>
      </c>
      <c r="E68" s="55">
        <f t="shared" si="1"/>
        <v>180.23388814078004</v>
      </c>
      <c r="F68" s="247">
        <f t="shared" si="2"/>
        <v>89622.159807656193</v>
      </c>
    </row>
    <row r="69" spans="1:6" ht="15.75" customHeight="1">
      <c r="A69" s="248">
        <f t="shared" si="3"/>
        <v>38</v>
      </c>
      <c r="B69" s="54">
        <f t="shared" si="0"/>
        <v>44986</v>
      </c>
      <c r="C69" s="55">
        <f t="shared" si="4"/>
        <v>404.73987238027246</v>
      </c>
      <c r="D69" s="53">
        <f t="shared" si="5"/>
        <v>224.05539951914048</v>
      </c>
      <c r="E69" s="55">
        <f t="shared" si="1"/>
        <v>180.68447286113198</v>
      </c>
      <c r="F69" s="247">
        <f t="shared" si="2"/>
        <v>89441.475334795061</v>
      </c>
    </row>
    <row r="70" spans="1:6" ht="15.75" customHeight="1">
      <c r="A70" s="248">
        <f t="shared" si="3"/>
        <v>39</v>
      </c>
      <c r="B70" s="54">
        <f t="shared" si="0"/>
        <v>45017</v>
      </c>
      <c r="C70" s="55">
        <f t="shared" si="4"/>
        <v>404.73987238027246</v>
      </c>
      <c r="D70" s="53">
        <f t="shared" si="5"/>
        <v>223.60368833698766</v>
      </c>
      <c r="E70" s="55">
        <f t="shared" si="1"/>
        <v>181.1361840432848</v>
      </c>
      <c r="F70" s="247">
        <f t="shared" si="2"/>
        <v>89260.339150751781</v>
      </c>
    </row>
    <row r="71" spans="1:6" ht="15.75" customHeight="1">
      <c r="A71" s="248">
        <f t="shared" si="3"/>
        <v>40</v>
      </c>
      <c r="B71" s="54">
        <f t="shared" si="0"/>
        <v>45047</v>
      </c>
      <c r="C71" s="55">
        <f t="shared" si="4"/>
        <v>404.73987238027246</v>
      </c>
      <c r="D71" s="53">
        <f t="shared" si="5"/>
        <v>223.15084787687945</v>
      </c>
      <c r="E71" s="55">
        <f t="shared" si="1"/>
        <v>181.58902450339301</v>
      </c>
      <c r="F71" s="247">
        <f t="shared" si="2"/>
        <v>89078.750126248386</v>
      </c>
    </row>
    <row r="72" spans="1:6" ht="15.75" customHeight="1">
      <c r="A72" s="248">
        <f t="shared" si="3"/>
        <v>41</v>
      </c>
      <c r="B72" s="54">
        <f t="shared" si="0"/>
        <v>45078</v>
      </c>
      <c r="C72" s="55">
        <f t="shared" si="4"/>
        <v>404.73987238027246</v>
      </c>
      <c r="D72" s="53">
        <f t="shared" si="5"/>
        <v>222.69687531562096</v>
      </c>
      <c r="E72" s="55">
        <f t="shared" si="1"/>
        <v>182.0429970646515</v>
      </c>
      <c r="F72" s="247">
        <f t="shared" si="2"/>
        <v>88896.707129183735</v>
      </c>
    </row>
    <row r="73" spans="1:6" ht="15.75" customHeight="1">
      <c r="A73" s="248">
        <f t="shared" si="3"/>
        <v>42</v>
      </c>
      <c r="B73" s="54">
        <f t="shared" si="0"/>
        <v>45108</v>
      </c>
      <c r="C73" s="55">
        <f t="shared" si="4"/>
        <v>404.73987238027246</v>
      </c>
      <c r="D73" s="53">
        <f t="shared" si="5"/>
        <v>222.24176782295933</v>
      </c>
      <c r="E73" s="55">
        <f t="shared" si="1"/>
        <v>182.49810455731313</v>
      </c>
      <c r="F73" s="247">
        <f t="shared" si="2"/>
        <v>88714.209024626427</v>
      </c>
    </row>
    <row r="74" spans="1:6" ht="15.75" customHeight="1">
      <c r="A74" s="248">
        <f t="shared" si="3"/>
        <v>43</v>
      </c>
      <c r="B74" s="54">
        <f t="shared" si="0"/>
        <v>45139</v>
      </c>
      <c r="C74" s="55">
        <f t="shared" si="4"/>
        <v>404.73987238027246</v>
      </c>
      <c r="D74" s="53">
        <f t="shared" si="5"/>
        <v>221.78552256156607</v>
      </c>
      <c r="E74" s="55">
        <f t="shared" si="1"/>
        <v>182.95434981870639</v>
      </c>
      <c r="F74" s="247">
        <f t="shared" si="2"/>
        <v>88531.254674807715</v>
      </c>
    </row>
    <row r="75" spans="1:6" ht="15.75" customHeight="1">
      <c r="A75" s="248">
        <f t="shared" si="3"/>
        <v>44</v>
      </c>
      <c r="B75" s="54">
        <f t="shared" si="0"/>
        <v>45170</v>
      </c>
      <c r="C75" s="55">
        <f t="shared" si="4"/>
        <v>404.73987238027246</v>
      </c>
      <c r="D75" s="53">
        <f t="shared" si="5"/>
        <v>221.32813668701928</v>
      </c>
      <c r="E75" s="55">
        <f t="shared" si="1"/>
        <v>183.41173569325318</v>
      </c>
      <c r="F75" s="247">
        <f t="shared" si="2"/>
        <v>88347.84293911446</v>
      </c>
    </row>
    <row r="76" spans="1:6" ht="15.75" customHeight="1">
      <c r="A76" s="248">
        <f t="shared" si="3"/>
        <v>45</v>
      </c>
      <c r="B76" s="54">
        <f t="shared" si="0"/>
        <v>45200</v>
      </c>
      <c r="C76" s="55">
        <f t="shared" si="4"/>
        <v>404.73987238027246</v>
      </c>
      <c r="D76" s="53">
        <f t="shared" si="5"/>
        <v>220.86960734778614</v>
      </c>
      <c r="E76" s="55">
        <f t="shared" si="1"/>
        <v>183.87026503248632</v>
      </c>
      <c r="F76" s="247">
        <f t="shared" si="2"/>
        <v>88163.972674081975</v>
      </c>
    </row>
    <row r="77" spans="1:6" ht="15.75" customHeight="1">
      <c r="A77" s="248">
        <f t="shared" si="3"/>
        <v>46</v>
      </c>
      <c r="B77" s="54">
        <f t="shared" si="0"/>
        <v>45231</v>
      </c>
      <c r="C77" s="55">
        <f t="shared" si="4"/>
        <v>404.73987238027246</v>
      </c>
      <c r="D77" s="53">
        <f t="shared" si="5"/>
        <v>220.40993168520495</v>
      </c>
      <c r="E77" s="55">
        <f t="shared" si="1"/>
        <v>184.32994069506751</v>
      </c>
      <c r="F77" s="247">
        <f t="shared" si="2"/>
        <v>87979.642733386907</v>
      </c>
    </row>
    <row r="78" spans="1:6" ht="15.75" customHeight="1">
      <c r="A78" s="248">
        <f t="shared" si="3"/>
        <v>47</v>
      </c>
      <c r="B78" s="54">
        <f t="shared" si="0"/>
        <v>45261</v>
      </c>
      <c r="C78" s="55">
        <f t="shared" si="4"/>
        <v>404.73987238027246</v>
      </c>
      <c r="D78" s="53">
        <f t="shared" si="5"/>
        <v>219.94910683346728</v>
      </c>
      <c r="E78" s="55">
        <f t="shared" si="1"/>
        <v>184.79076554680518</v>
      </c>
      <c r="F78" s="247">
        <f t="shared" si="2"/>
        <v>87794.851967840106</v>
      </c>
    </row>
    <row r="79" spans="1:6" ht="15.75" customHeight="1">
      <c r="A79" s="248">
        <f t="shared" si="3"/>
        <v>48</v>
      </c>
      <c r="B79" s="54">
        <f t="shared" si="0"/>
        <v>45292</v>
      </c>
      <c r="C79" s="55">
        <f t="shared" si="4"/>
        <v>404.73987238027246</v>
      </c>
      <c r="D79" s="53">
        <f t="shared" si="5"/>
        <v>219.48712991960028</v>
      </c>
      <c r="E79" s="55">
        <f t="shared" si="1"/>
        <v>185.25274246067218</v>
      </c>
      <c r="F79" s="247">
        <f t="shared" si="2"/>
        <v>87609.599225379439</v>
      </c>
    </row>
    <row r="80" spans="1:6" ht="15.75" customHeight="1">
      <c r="A80" s="248">
        <f t="shared" si="3"/>
        <v>49</v>
      </c>
      <c r="B80" s="54">
        <f t="shared" si="0"/>
        <v>45323</v>
      </c>
      <c r="C80" s="55">
        <f t="shared" si="4"/>
        <v>404.73987238027246</v>
      </c>
      <c r="D80" s="53">
        <f t="shared" si="5"/>
        <v>219.0239980634486</v>
      </c>
      <c r="E80" s="55">
        <f t="shared" si="1"/>
        <v>185.71587431682386</v>
      </c>
      <c r="F80" s="247">
        <f t="shared" si="2"/>
        <v>87423.883351062614</v>
      </c>
    </row>
    <row r="81" spans="1:6" ht="15.75" customHeight="1">
      <c r="A81" s="248">
        <f t="shared" si="3"/>
        <v>50</v>
      </c>
      <c r="B81" s="54">
        <f t="shared" si="0"/>
        <v>45352</v>
      </c>
      <c r="C81" s="55">
        <f t="shared" si="4"/>
        <v>404.73987238027246</v>
      </c>
      <c r="D81" s="53">
        <f t="shared" si="5"/>
        <v>218.55970837765653</v>
      </c>
      <c r="E81" s="55">
        <f t="shared" si="1"/>
        <v>186.18016400261592</v>
      </c>
      <c r="F81" s="247">
        <f t="shared" si="2"/>
        <v>87237.703187060004</v>
      </c>
    </row>
    <row r="82" spans="1:6" ht="15.75" customHeight="1">
      <c r="A82" s="248">
        <f t="shared" si="3"/>
        <v>51</v>
      </c>
      <c r="B82" s="54">
        <f t="shared" si="0"/>
        <v>45383</v>
      </c>
      <c r="C82" s="55">
        <f t="shared" si="4"/>
        <v>404.73987238027246</v>
      </c>
      <c r="D82" s="53">
        <f t="shared" si="5"/>
        <v>218.09425796765001</v>
      </c>
      <c r="E82" s="55">
        <f t="shared" si="1"/>
        <v>186.64561441262245</v>
      </c>
      <c r="F82" s="247">
        <f t="shared" si="2"/>
        <v>87051.057572647376</v>
      </c>
    </row>
    <row r="83" spans="1:6" ht="15.75" customHeight="1">
      <c r="A83" s="248">
        <f t="shared" si="3"/>
        <v>52</v>
      </c>
      <c r="B83" s="54">
        <f t="shared" si="0"/>
        <v>45413</v>
      </c>
      <c r="C83" s="55">
        <f t="shared" si="4"/>
        <v>404.73987238027246</v>
      </c>
      <c r="D83" s="53">
        <f t="shared" si="5"/>
        <v>217.62764393161845</v>
      </c>
      <c r="E83" s="55">
        <f t="shared" si="1"/>
        <v>187.11222844865401</v>
      </c>
      <c r="F83" s="247">
        <f t="shared" si="2"/>
        <v>86863.945344198728</v>
      </c>
    </row>
    <row r="84" spans="1:6" ht="15.75" customHeight="1">
      <c r="A84" s="248">
        <f t="shared" si="3"/>
        <v>53</v>
      </c>
      <c r="B84" s="54">
        <f t="shared" si="0"/>
        <v>45444</v>
      </c>
      <c r="C84" s="55">
        <f t="shared" si="4"/>
        <v>404.73987238027246</v>
      </c>
      <c r="D84" s="53">
        <f t="shared" si="5"/>
        <v>217.15986336049681</v>
      </c>
      <c r="E84" s="55">
        <f t="shared" si="1"/>
        <v>187.58000901977564</v>
      </c>
      <c r="F84" s="247">
        <f t="shared" si="2"/>
        <v>86676.365335178954</v>
      </c>
    </row>
    <row r="85" spans="1:6" ht="15.75" customHeight="1">
      <c r="A85" s="248">
        <f t="shared" si="3"/>
        <v>54</v>
      </c>
      <c r="B85" s="54">
        <f t="shared" si="0"/>
        <v>45474</v>
      </c>
      <c r="C85" s="55">
        <f t="shared" si="4"/>
        <v>404.73987238027246</v>
      </c>
      <c r="D85" s="53">
        <f t="shared" si="5"/>
        <v>216.69091333794739</v>
      </c>
      <c r="E85" s="55">
        <f t="shared" si="1"/>
        <v>188.04895904232507</v>
      </c>
      <c r="F85" s="247">
        <f t="shared" si="2"/>
        <v>86488.31637613663</v>
      </c>
    </row>
    <row r="86" spans="1:6" ht="15.75" customHeight="1">
      <c r="A86" s="248">
        <f t="shared" si="3"/>
        <v>55</v>
      </c>
      <c r="B86" s="54">
        <f t="shared" si="0"/>
        <v>45505</v>
      </c>
      <c r="C86" s="55">
        <f t="shared" si="4"/>
        <v>404.73987238027246</v>
      </c>
      <c r="D86" s="53">
        <f t="shared" si="5"/>
        <v>216.22079094034157</v>
      </c>
      <c r="E86" s="55">
        <f t="shared" si="1"/>
        <v>188.51908143993089</v>
      </c>
      <c r="F86" s="247">
        <f t="shared" si="2"/>
        <v>86299.797294696706</v>
      </c>
    </row>
    <row r="87" spans="1:6" ht="15.75" customHeight="1">
      <c r="A87" s="248">
        <f t="shared" si="3"/>
        <v>56</v>
      </c>
      <c r="B87" s="54">
        <f t="shared" si="0"/>
        <v>45536</v>
      </c>
      <c r="C87" s="55">
        <f t="shared" si="4"/>
        <v>404.73987238027246</v>
      </c>
      <c r="D87" s="53">
        <f t="shared" si="5"/>
        <v>215.74949323674176</v>
      </c>
      <c r="E87" s="55">
        <f t="shared" si="1"/>
        <v>188.9903791435307</v>
      </c>
      <c r="F87" s="247">
        <f t="shared" si="2"/>
        <v>86110.80691555317</v>
      </c>
    </row>
    <row r="88" spans="1:6" ht="15.75" customHeight="1">
      <c r="A88" s="248">
        <f t="shared" si="3"/>
        <v>57</v>
      </c>
      <c r="B88" s="54">
        <f t="shared" si="0"/>
        <v>45566</v>
      </c>
      <c r="C88" s="55">
        <f t="shared" si="4"/>
        <v>404.73987238027246</v>
      </c>
      <c r="D88" s="53">
        <f t="shared" si="5"/>
        <v>215.27701728888292</v>
      </c>
      <c r="E88" s="55">
        <f t="shared" si="1"/>
        <v>189.46285509138954</v>
      </c>
      <c r="F88" s="247">
        <f t="shared" si="2"/>
        <v>85921.344060461779</v>
      </c>
    </row>
    <row r="89" spans="1:6" ht="15.75" customHeight="1">
      <c r="A89" s="248">
        <f t="shared" si="3"/>
        <v>58</v>
      </c>
      <c r="B89" s="54">
        <f t="shared" si="0"/>
        <v>45597</v>
      </c>
      <c r="C89" s="55">
        <f t="shared" si="4"/>
        <v>404.73987238027246</v>
      </c>
      <c r="D89" s="53">
        <f t="shared" si="5"/>
        <v>214.80336015115446</v>
      </c>
      <c r="E89" s="55">
        <f t="shared" si="1"/>
        <v>189.93651222911799</v>
      </c>
      <c r="F89" s="247">
        <f t="shared" si="2"/>
        <v>85731.407548232659</v>
      </c>
    </row>
    <row r="90" spans="1:6" ht="15.75" customHeight="1">
      <c r="A90" s="248">
        <f t="shared" si="3"/>
        <v>59</v>
      </c>
      <c r="B90" s="54">
        <f t="shared" si="0"/>
        <v>45627</v>
      </c>
      <c r="C90" s="55">
        <f t="shared" si="4"/>
        <v>404.73987238027246</v>
      </c>
      <c r="D90" s="53">
        <f t="shared" si="5"/>
        <v>214.32851887058166</v>
      </c>
      <c r="E90" s="55">
        <f t="shared" si="1"/>
        <v>190.4113535096908</v>
      </c>
      <c r="F90" s="247">
        <f t="shared" si="2"/>
        <v>85540.996194722975</v>
      </c>
    </row>
    <row r="91" spans="1:6" ht="15.75" customHeight="1">
      <c r="A91" s="248">
        <f t="shared" si="3"/>
        <v>60</v>
      </c>
      <c r="B91" s="54">
        <f t="shared" si="0"/>
        <v>45658</v>
      </c>
      <c r="C91" s="55">
        <f t="shared" si="4"/>
        <v>404.73987238027246</v>
      </c>
      <c r="D91" s="53">
        <f t="shared" si="5"/>
        <v>213.85249048680745</v>
      </c>
      <c r="E91" s="55">
        <f t="shared" si="1"/>
        <v>190.887381893465</v>
      </c>
      <c r="F91" s="247">
        <f t="shared" si="2"/>
        <v>85350.108812829509</v>
      </c>
    </row>
    <row r="92" spans="1:6" ht="15.75" customHeight="1">
      <c r="A92" s="248">
        <f t="shared" si="3"/>
        <v>61</v>
      </c>
      <c r="B92" s="54">
        <f t="shared" si="0"/>
        <v>45689</v>
      </c>
      <c r="C92" s="55">
        <f t="shared" si="4"/>
        <v>404.73987238027246</v>
      </c>
      <c r="D92" s="53">
        <f t="shared" si="5"/>
        <v>213.37527203207378</v>
      </c>
      <c r="E92" s="55">
        <f t="shared" si="1"/>
        <v>191.36460034819868</v>
      </c>
      <c r="F92" s="247">
        <f t="shared" si="2"/>
        <v>85158.74421248131</v>
      </c>
    </row>
    <row r="93" spans="1:6" ht="15.75" customHeight="1">
      <c r="A93" s="248">
        <f t="shared" si="3"/>
        <v>62</v>
      </c>
      <c r="B93" s="54">
        <f t="shared" si="0"/>
        <v>45717</v>
      </c>
      <c r="C93" s="55">
        <f t="shared" si="4"/>
        <v>404.73987238027246</v>
      </c>
      <c r="D93" s="53">
        <f t="shared" si="5"/>
        <v>212.89686053120329</v>
      </c>
      <c r="E93" s="55">
        <f t="shared" si="1"/>
        <v>191.84301184906917</v>
      </c>
      <c r="F93" s="247">
        <f t="shared" si="2"/>
        <v>84966.901200632245</v>
      </c>
    </row>
    <row r="94" spans="1:6" ht="15.75" customHeight="1">
      <c r="A94" s="248">
        <f t="shared" si="3"/>
        <v>63</v>
      </c>
      <c r="B94" s="54">
        <f t="shared" si="0"/>
        <v>45748</v>
      </c>
      <c r="C94" s="55">
        <f t="shared" si="4"/>
        <v>404.73987238027246</v>
      </c>
      <c r="D94" s="53">
        <f t="shared" si="5"/>
        <v>212.4172530015806</v>
      </c>
      <c r="E94" s="55">
        <f t="shared" si="1"/>
        <v>192.32261937869185</v>
      </c>
      <c r="F94" s="247">
        <f t="shared" si="2"/>
        <v>84774.578581253547</v>
      </c>
    </row>
    <row r="95" spans="1:6" ht="15.75" customHeight="1">
      <c r="A95" s="248">
        <f t="shared" si="3"/>
        <v>64</v>
      </c>
      <c r="B95" s="54">
        <f t="shared" si="0"/>
        <v>45778</v>
      </c>
      <c r="C95" s="55">
        <f t="shared" si="4"/>
        <v>404.73987238027246</v>
      </c>
      <c r="D95" s="53">
        <f t="shared" si="5"/>
        <v>211.93644645313387</v>
      </c>
      <c r="E95" s="55">
        <f t="shared" si="1"/>
        <v>192.80342592713859</v>
      </c>
      <c r="F95" s="247">
        <f t="shared" si="2"/>
        <v>84581.77515532641</v>
      </c>
    </row>
    <row r="96" spans="1:6" ht="15.75" customHeight="1">
      <c r="A96" s="248">
        <f t="shared" si="3"/>
        <v>65</v>
      </c>
      <c r="B96" s="54">
        <f t="shared" ref="B96:B159" si="6">EDATE(B95,1)</f>
        <v>45809</v>
      </c>
      <c r="C96" s="55">
        <f t="shared" si="4"/>
        <v>404.73987238027246</v>
      </c>
      <c r="D96" s="53">
        <f t="shared" si="5"/>
        <v>211.45443788831602</v>
      </c>
      <c r="E96" s="55">
        <f t="shared" ref="E96:E159" si="7">C96-D96</f>
        <v>193.28543449195644</v>
      </c>
      <c r="F96" s="247">
        <f t="shared" ref="F96:F159" si="8">F95-E96</f>
        <v>84388.489720834448</v>
      </c>
    </row>
    <row r="97" spans="1:6" ht="15.75" customHeight="1">
      <c r="A97" s="248">
        <f t="shared" ref="A97:A160" si="9">A96+1</f>
        <v>66</v>
      </c>
      <c r="B97" s="54">
        <f t="shared" si="6"/>
        <v>45839</v>
      </c>
      <c r="C97" s="55">
        <f t="shared" ref="C97:C160" si="10">-$E$26</f>
        <v>404.73987238027246</v>
      </c>
      <c r="D97" s="53">
        <f t="shared" ref="D97:D160" si="11">F96*$E$25</f>
        <v>210.97122430208611</v>
      </c>
      <c r="E97" s="55">
        <f t="shared" si="7"/>
        <v>193.76864807818635</v>
      </c>
      <c r="F97" s="247">
        <f t="shared" si="8"/>
        <v>84194.721072756263</v>
      </c>
    </row>
    <row r="98" spans="1:6" ht="15.75" customHeight="1">
      <c r="A98" s="248">
        <f t="shared" si="9"/>
        <v>67</v>
      </c>
      <c r="B98" s="54">
        <f t="shared" si="6"/>
        <v>45870</v>
      </c>
      <c r="C98" s="55">
        <f t="shared" si="10"/>
        <v>404.73987238027246</v>
      </c>
      <c r="D98" s="53">
        <f t="shared" si="11"/>
        <v>210.48680268189065</v>
      </c>
      <c r="E98" s="55">
        <f t="shared" si="7"/>
        <v>194.25306969838181</v>
      </c>
      <c r="F98" s="247">
        <f t="shared" si="8"/>
        <v>84000.468003057875</v>
      </c>
    </row>
    <row r="99" spans="1:6" ht="15.75" customHeight="1">
      <c r="A99" s="248">
        <f t="shared" si="9"/>
        <v>68</v>
      </c>
      <c r="B99" s="54">
        <f t="shared" si="6"/>
        <v>45901</v>
      </c>
      <c r="C99" s="55">
        <f t="shared" si="10"/>
        <v>404.73987238027246</v>
      </c>
      <c r="D99" s="53">
        <f t="shared" si="11"/>
        <v>210.0011700076447</v>
      </c>
      <c r="E99" s="55">
        <f t="shared" si="7"/>
        <v>194.73870237262776</v>
      </c>
      <c r="F99" s="247">
        <f t="shared" si="8"/>
        <v>83805.729300685241</v>
      </c>
    </row>
    <row r="100" spans="1:6" ht="15.75" customHeight="1">
      <c r="A100" s="248">
        <f t="shared" si="9"/>
        <v>69</v>
      </c>
      <c r="B100" s="54">
        <f t="shared" si="6"/>
        <v>45931</v>
      </c>
      <c r="C100" s="55">
        <f t="shared" si="10"/>
        <v>404.73987238027246</v>
      </c>
      <c r="D100" s="53">
        <f t="shared" si="11"/>
        <v>209.51432325171311</v>
      </c>
      <c r="E100" s="55">
        <f t="shared" si="7"/>
        <v>195.22554912855935</v>
      </c>
      <c r="F100" s="247">
        <f t="shared" si="8"/>
        <v>83610.50375155668</v>
      </c>
    </row>
    <row r="101" spans="1:6" ht="15.75" customHeight="1">
      <c r="A101" s="248">
        <f t="shared" si="9"/>
        <v>70</v>
      </c>
      <c r="B101" s="54">
        <f t="shared" si="6"/>
        <v>45962</v>
      </c>
      <c r="C101" s="55">
        <f t="shared" si="10"/>
        <v>404.73987238027246</v>
      </c>
      <c r="D101" s="53">
        <f t="shared" si="11"/>
        <v>209.02625937889169</v>
      </c>
      <c r="E101" s="55">
        <f t="shared" si="7"/>
        <v>195.71361300138076</v>
      </c>
      <c r="F101" s="247">
        <f t="shared" si="8"/>
        <v>83414.790138555298</v>
      </c>
    </row>
    <row r="102" spans="1:6" ht="15.75" customHeight="1">
      <c r="A102" s="248">
        <f t="shared" si="9"/>
        <v>71</v>
      </c>
      <c r="B102" s="54">
        <f t="shared" si="6"/>
        <v>45992</v>
      </c>
      <c r="C102" s="55">
        <f t="shared" si="10"/>
        <v>404.73987238027246</v>
      </c>
      <c r="D102" s="53">
        <f t="shared" si="11"/>
        <v>208.53697534638826</v>
      </c>
      <c r="E102" s="55">
        <f t="shared" si="7"/>
        <v>196.2028970338842</v>
      </c>
      <c r="F102" s="247">
        <f t="shared" si="8"/>
        <v>83218.587241521411</v>
      </c>
    </row>
    <row r="103" spans="1:6" ht="15.75" customHeight="1">
      <c r="A103" s="248">
        <f t="shared" si="9"/>
        <v>72</v>
      </c>
      <c r="B103" s="54">
        <f t="shared" si="6"/>
        <v>46023</v>
      </c>
      <c r="C103" s="55">
        <f t="shared" si="10"/>
        <v>404.73987238027246</v>
      </c>
      <c r="D103" s="53">
        <f t="shared" si="11"/>
        <v>208.04646810380353</v>
      </c>
      <c r="E103" s="55">
        <f t="shared" si="7"/>
        <v>196.69340427646893</v>
      </c>
      <c r="F103" s="247">
        <f t="shared" si="8"/>
        <v>83021.893837244948</v>
      </c>
    </row>
    <row r="104" spans="1:6" ht="15.75" customHeight="1">
      <c r="A104" s="248">
        <f t="shared" si="9"/>
        <v>73</v>
      </c>
      <c r="B104" s="54">
        <f t="shared" si="6"/>
        <v>46054</v>
      </c>
      <c r="C104" s="55">
        <f t="shared" si="10"/>
        <v>404.73987238027246</v>
      </c>
      <c r="D104" s="53">
        <f t="shared" si="11"/>
        <v>207.55473459311239</v>
      </c>
      <c r="E104" s="55">
        <f t="shared" si="7"/>
        <v>197.18513778716007</v>
      </c>
      <c r="F104" s="247">
        <f t="shared" si="8"/>
        <v>82824.708699457784</v>
      </c>
    </row>
    <row r="105" spans="1:6" ht="15.75" customHeight="1">
      <c r="A105" s="248">
        <f t="shared" si="9"/>
        <v>74</v>
      </c>
      <c r="B105" s="54">
        <f t="shared" si="6"/>
        <v>46082</v>
      </c>
      <c r="C105" s="55">
        <f t="shared" si="10"/>
        <v>404.73987238027246</v>
      </c>
      <c r="D105" s="53">
        <f t="shared" si="11"/>
        <v>207.06177174864447</v>
      </c>
      <c r="E105" s="55">
        <f t="shared" si="7"/>
        <v>197.67810063162798</v>
      </c>
      <c r="F105" s="247">
        <f t="shared" si="8"/>
        <v>82627.030598826153</v>
      </c>
    </row>
    <row r="106" spans="1:6" ht="15.75" customHeight="1">
      <c r="A106" s="248">
        <f t="shared" si="9"/>
        <v>75</v>
      </c>
      <c r="B106" s="54">
        <f t="shared" si="6"/>
        <v>46113</v>
      </c>
      <c r="C106" s="55">
        <f t="shared" si="10"/>
        <v>404.73987238027246</v>
      </c>
      <c r="D106" s="53">
        <f t="shared" si="11"/>
        <v>206.56757649706537</v>
      </c>
      <c r="E106" s="55">
        <f t="shared" si="7"/>
        <v>198.17229588320708</v>
      </c>
      <c r="F106" s="247">
        <f t="shared" si="8"/>
        <v>82428.858302942943</v>
      </c>
    </row>
    <row r="107" spans="1:6" ht="15.75" customHeight="1">
      <c r="A107" s="248">
        <f t="shared" si="9"/>
        <v>76</v>
      </c>
      <c r="B107" s="54">
        <f t="shared" si="6"/>
        <v>46143</v>
      </c>
      <c r="C107" s="55">
        <f t="shared" si="10"/>
        <v>404.73987238027246</v>
      </c>
      <c r="D107" s="53">
        <f t="shared" si="11"/>
        <v>206.07214575735736</v>
      </c>
      <c r="E107" s="55">
        <f t="shared" si="7"/>
        <v>198.6677266229151</v>
      </c>
      <c r="F107" s="247">
        <f t="shared" si="8"/>
        <v>82230.190576320034</v>
      </c>
    </row>
    <row r="108" spans="1:6" ht="15.75" customHeight="1">
      <c r="A108" s="248">
        <f t="shared" si="9"/>
        <v>77</v>
      </c>
      <c r="B108" s="54">
        <f t="shared" si="6"/>
        <v>46174</v>
      </c>
      <c r="C108" s="55">
        <f t="shared" si="10"/>
        <v>404.73987238027246</v>
      </c>
      <c r="D108" s="53">
        <f t="shared" si="11"/>
        <v>205.57547644080009</v>
      </c>
      <c r="E108" s="55">
        <f t="shared" si="7"/>
        <v>199.16439593947237</v>
      </c>
      <c r="F108" s="247">
        <f t="shared" si="8"/>
        <v>82031.026180380562</v>
      </c>
    </row>
    <row r="109" spans="1:6" ht="15.75" customHeight="1">
      <c r="A109" s="248">
        <f t="shared" si="9"/>
        <v>78</v>
      </c>
      <c r="B109" s="54">
        <f t="shared" si="6"/>
        <v>46204</v>
      </c>
      <c r="C109" s="55">
        <f t="shared" si="10"/>
        <v>404.73987238027246</v>
      </c>
      <c r="D109" s="53">
        <f t="shared" si="11"/>
        <v>205.0775654509514</v>
      </c>
      <c r="E109" s="55">
        <f t="shared" si="7"/>
        <v>199.66230692932106</v>
      </c>
      <c r="F109" s="247">
        <f t="shared" si="8"/>
        <v>81831.363873451235</v>
      </c>
    </row>
    <row r="110" spans="1:6" ht="15.75" customHeight="1">
      <c r="A110" s="248">
        <f t="shared" si="9"/>
        <v>79</v>
      </c>
      <c r="B110" s="54">
        <f t="shared" si="6"/>
        <v>46235</v>
      </c>
      <c r="C110" s="55">
        <f t="shared" si="10"/>
        <v>404.73987238027246</v>
      </c>
      <c r="D110" s="53">
        <f t="shared" si="11"/>
        <v>204.57840968362808</v>
      </c>
      <c r="E110" s="55">
        <f t="shared" si="7"/>
        <v>200.16146269664438</v>
      </c>
      <c r="F110" s="247">
        <f t="shared" si="8"/>
        <v>81631.202410754588</v>
      </c>
    </row>
    <row r="111" spans="1:6" ht="15.75" customHeight="1">
      <c r="A111" s="248">
        <f t="shared" si="9"/>
        <v>80</v>
      </c>
      <c r="B111" s="54">
        <f t="shared" si="6"/>
        <v>46266</v>
      </c>
      <c r="C111" s="55">
        <f t="shared" si="10"/>
        <v>404.73987238027246</v>
      </c>
      <c r="D111" s="53">
        <f t="shared" si="11"/>
        <v>204.07800602688647</v>
      </c>
      <c r="E111" s="55">
        <f t="shared" si="7"/>
        <v>200.66186635338599</v>
      </c>
      <c r="F111" s="247">
        <f t="shared" si="8"/>
        <v>81430.540544401199</v>
      </c>
    </row>
    <row r="112" spans="1:6" ht="15.75" customHeight="1">
      <c r="A112" s="248">
        <f t="shared" si="9"/>
        <v>81</v>
      </c>
      <c r="B112" s="54">
        <f t="shared" si="6"/>
        <v>46296</v>
      </c>
      <c r="C112" s="55">
        <f t="shared" si="10"/>
        <v>404.73987238027246</v>
      </c>
      <c r="D112" s="53">
        <f t="shared" si="11"/>
        <v>203.57635136100299</v>
      </c>
      <c r="E112" s="55">
        <f t="shared" si="7"/>
        <v>201.16352101926947</v>
      </c>
      <c r="F112" s="247">
        <f t="shared" si="8"/>
        <v>81229.377023381923</v>
      </c>
    </row>
    <row r="113" spans="1:6" ht="15.75" customHeight="1">
      <c r="A113" s="248">
        <f t="shared" si="9"/>
        <v>82</v>
      </c>
      <c r="B113" s="54">
        <f t="shared" si="6"/>
        <v>46327</v>
      </c>
      <c r="C113" s="55">
        <f t="shared" si="10"/>
        <v>404.73987238027246</v>
      </c>
      <c r="D113" s="53">
        <f t="shared" si="11"/>
        <v>203.07344255845481</v>
      </c>
      <c r="E113" s="55">
        <f t="shared" si="7"/>
        <v>201.66642982181764</v>
      </c>
      <c r="F113" s="247">
        <f t="shared" si="8"/>
        <v>81027.710593560099</v>
      </c>
    </row>
    <row r="114" spans="1:6" ht="15.75" customHeight="1">
      <c r="A114" s="248">
        <f t="shared" si="9"/>
        <v>83</v>
      </c>
      <c r="B114" s="54">
        <f t="shared" si="6"/>
        <v>46357</v>
      </c>
      <c r="C114" s="55">
        <f t="shared" si="10"/>
        <v>404.73987238027246</v>
      </c>
      <c r="D114" s="53">
        <f t="shared" si="11"/>
        <v>202.56927648390024</v>
      </c>
      <c r="E114" s="55">
        <f t="shared" si="7"/>
        <v>202.17059589637222</v>
      </c>
      <c r="F114" s="247">
        <f t="shared" si="8"/>
        <v>80825.539997663727</v>
      </c>
    </row>
    <row r="115" spans="1:6" ht="15.75" customHeight="1">
      <c r="A115" s="248">
        <f t="shared" si="9"/>
        <v>84</v>
      </c>
      <c r="B115" s="54">
        <f t="shared" si="6"/>
        <v>46388</v>
      </c>
      <c r="C115" s="55">
        <f t="shared" si="10"/>
        <v>404.73987238027246</v>
      </c>
      <c r="D115" s="53">
        <f t="shared" si="11"/>
        <v>202.06384999415931</v>
      </c>
      <c r="E115" s="55">
        <f t="shared" si="7"/>
        <v>202.67602238611315</v>
      </c>
      <c r="F115" s="247">
        <f t="shared" si="8"/>
        <v>80622.863975277607</v>
      </c>
    </row>
    <row r="116" spans="1:6" ht="15.75" customHeight="1">
      <c r="A116" s="248">
        <f t="shared" si="9"/>
        <v>85</v>
      </c>
      <c r="B116" s="54">
        <f t="shared" si="6"/>
        <v>46419</v>
      </c>
      <c r="C116" s="55">
        <f t="shared" si="10"/>
        <v>404.73987238027246</v>
      </c>
      <c r="D116" s="53">
        <f t="shared" si="11"/>
        <v>201.55715993819402</v>
      </c>
      <c r="E116" s="55">
        <f t="shared" si="7"/>
        <v>203.18271244207844</v>
      </c>
      <c r="F116" s="247">
        <f t="shared" si="8"/>
        <v>80419.681262835526</v>
      </c>
    </row>
    <row r="117" spans="1:6" ht="15.75" customHeight="1">
      <c r="A117" s="248">
        <f t="shared" si="9"/>
        <v>86</v>
      </c>
      <c r="B117" s="54">
        <f t="shared" si="6"/>
        <v>46447</v>
      </c>
      <c r="C117" s="55">
        <f t="shared" si="10"/>
        <v>404.73987238027246</v>
      </c>
      <c r="D117" s="53">
        <f t="shared" si="11"/>
        <v>201.04920315708881</v>
      </c>
      <c r="E117" s="55">
        <f t="shared" si="7"/>
        <v>203.69066922318365</v>
      </c>
      <c r="F117" s="247">
        <f t="shared" si="8"/>
        <v>80215.99059361234</v>
      </c>
    </row>
    <row r="118" spans="1:6" ht="15.75" customHeight="1">
      <c r="A118" s="248">
        <f t="shared" si="9"/>
        <v>87</v>
      </c>
      <c r="B118" s="54">
        <f t="shared" si="6"/>
        <v>46478</v>
      </c>
      <c r="C118" s="55">
        <f t="shared" si="10"/>
        <v>404.73987238027246</v>
      </c>
      <c r="D118" s="53">
        <f t="shared" si="11"/>
        <v>200.53997648403086</v>
      </c>
      <c r="E118" s="55">
        <f t="shared" si="7"/>
        <v>204.1998958962416</v>
      </c>
      <c r="F118" s="247">
        <f t="shared" si="8"/>
        <v>80011.790697716104</v>
      </c>
    </row>
    <row r="119" spans="1:6" ht="15.75" customHeight="1">
      <c r="A119" s="248">
        <f t="shared" si="9"/>
        <v>88</v>
      </c>
      <c r="B119" s="54">
        <f t="shared" si="6"/>
        <v>46508</v>
      </c>
      <c r="C119" s="55">
        <f t="shared" si="10"/>
        <v>404.73987238027246</v>
      </c>
      <c r="D119" s="53">
        <f t="shared" si="11"/>
        <v>200.02947674429026</v>
      </c>
      <c r="E119" s="55">
        <f t="shared" si="7"/>
        <v>204.7103956359822</v>
      </c>
      <c r="F119" s="247">
        <f t="shared" si="8"/>
        <v>79807.080302080125</v>
      </c>
    </row>
    <row r="120" spans="1:6" ht="15.75" customHeight="1">
      <c r="A120" s="248">
        <f t="shared" si="9"/>
        <v>89</v>
      </c>
      <c r="B120" s="54">
        <f t="shared" si="6"/>
        <v>46539</v>
      </c>
      <c r="C120" s="55">
        <f t="shared" si="10"/>
        <v>404.73987238027246</v>
      </c>
      <c r="D120" s="53">
        <f t="shared" si="11"/>
        <v>199.51770075520031</v>
      </c>
      <c r="E120" s="55">
        <f t="shared" si="7"/>
        <v>205.22217162507215</v>
      </c>
      <c r="F120" s="247">
        <f t="shared" si="8"/>
        <v>79601.858130455046</v>
      </c>
    </row>
    <row r="121" spans="1:6" ht="15.75" customHeight="1">
      <c r="A121" s="248">
        <f t="shared" si="9"/>
        <v>90</v>
      </c>
      <c r="B121" s="54">
        <f t="shared" si="6"/>
        <v>46569</v>
      </c>
      <c r="C121" s="55">
        <f t="shared" si="10"/>
        <v>404.73987238027246</v>
      </c>
      <c r="D121" s="53">
        <f t="shared" si="11"/>
        <v>199.00464532613762</v>
      </c>
      <c r="E121" s="55">
        <f t="shared" si="7"/>
        <v>205.73522705413484</v>
      </c>
      <c r="F121" s="247">
        <f t="shared" si="8"/>
        <v>79396.122903400916</v>
      </c>
    </row>
    <row r="122" spans="1:6" ht="15.75" customHeight="1">
      <c r="A122" s="248">
        <f t="shared" si="9"/>
        <v>91</v>
      </c>
      <c r="B122" s="54">
        <f t="shared" si="6"/>
        <v>46600</v>
      </c>
      <c r="C122" s="55">
        <f t="shared" si="10"/>
        <v>404.73987238027246</v>
      </c>
      <c r="D122" s="53">
        <f t="shared" si="11"/>
        <v>198.4903072585023</v>
      </c>
      <c r="E122" s="55">
        <f t="shared" si="7"/>
        <v>206.24956512177016</v>
      </c>
      <c r="F122" s="247">
        <f t="shared" si="8"/>
        <v>79189.87333827914</v>
      </c>
    </row>
    <row r="123" spans="1:6" ht="15.75" customHeight="1">
      <c r="A123" s="248">
        <f t="shared" si="9"/>
        <v>92</v>
      </c>
      <c r="B123" s="54">
        <f t="shared" si="6"/>
        <v>46631</v>
      </c>
      <c r="C123" s="55">
        <f t="shared" si="10"/>
        <v>404.73987238027246</v>
      </c>
      <c r="D123" s="53">
        <f t="shared" si="11"/>
        <v>197.97468334569785</v>
      </c>
      <c r="E123" s="55">
        <f t="shared" si="7"/>
        <v>206.7651890345746</v>
      </c>
      <c r="F123" s="247">
        <f t="shared" si="8"/>
        <v>78983.108149244566</v>
      </c>
    </row>
    <row r="124" spans="1:6" ht="15.75" customHeight="1">
      <c r="A124" s="248">
        <f t="shared" si="9"/>
        <v>93</v>
      </c>
      <c r="B124" s="54">
        <f t="shared" si="6"/>
        <v>46661</v>
      </c>
      <c r="C124" s="55">
        <f t="shared" si="10"/>
        <v>404.73987238027246</v>
      </c>
      <c r="D124" s="53">
        <f t="shared" si="11"/>
        <v>197.45777037311143</v>
      </c>
      <c r="E124" s="55">
        <f t="shared" si="7"/>
        <v>207.28210200716103</v>
      </c>
      <c r="F124" s="247">
        <f t="shared" si="8"/>
        <v>78775.82604723741</v>
      </c>
    </row>
    <row r="125" spans="1:6" ht="15.75" customHeight="1">
      <c r="A125" s="248">
        <f t="shared" si="9"/>
        <v>94</v>
      </c>
      <c r="B125" s="54">
        <f t="shared" si="6"/>
        <v>46692</v>
      </c>
      <c r="C125" s="55">
        <f t="shared" si="10"/>
        <v>404.73987238027246</v>
      </c>
      <c r="D125" s="53">
        <f t="shared" si="11"/>
        <v>196.93956511809353</v>
      </c>
      <c r="E125" s="55">
        <f t="shared" si="7"/>
        <v>207.80030726217893</v>
      </c>
      <c r="F125" s="247">
        <f t="shared" si="8"/>
        <v>78568.02573997523</v>
      </c>
    </row>
    <row r="126" spans="1:6" ht="15.75" customHeight="1">
      <c r="A126" s="248">
        <f t="shared" si="9"/>
        <v>95</v>
      </c>
      <c r="B126" s="54">
        <f t="shared" si="6"/>
        <v>46722</v>
      </c>
      <c r="C126" s="55">
        <f t="shared" si="10"/>
        <v>404.73987238027246</v>
      </c>
      <c r="D126" s="53">
        <f t="shared" si="11"/>
        <v>196.42006434993809</v>
      </c>
      <c r="E126" s="55">
        <f t="shared" si="7"/>
        <v>208.31980803033437</v>
      </c>
      <c r="F126" s="247">
        <f t="shared" si="8"/>
        <v>78359.705931944889</v>
      </c>
    </row>
    <row r="127" spans="1:6" ht="15.75" customHeight="1">
      <c r="A127" s="248">
        <f t="shared" si="9"/>
        <v>96</v>
      </c>
      <c r="B127" s="54">
        <f t="shared" si="6"/>
        <v>46753</v>
      </c>
      <c r="C127" s="55">
        <f t="shared" si="10"/>
        <v>404.73987238027246</v>
      </c>
      <c r="D127" s="53">
        <f t="shared" si="11"/>
        <v>195.89926482986223</v>
      </c>
      <c r="E127" s="55">
        <f t="shared" si="7"/>
        <v>208.84060755041023</v>
      </c>
      <c r="F127" s="247">
        <f t="shared" si="8"/>
        <v>78150.865324394472</v>
      </c>
    </row>
    <row r="128" spans="1:6" ht="15.75" customHeight="1">
      <c r="A128" s="248">
        <f t="shared" si="9"/>
        <v>97</v>
      </c>
      <c r="B128" s="54">
        <f t="shared" si="6"/>
        <v>46784</v>
      </c>
      <c r="C128" s="55">
        <f t="shared" si="10"/>
        <v>404.73987238027246</v>
      </c>
      <c r="D128" s="53">
        <f t="shared" si="11"/>
        <v>195.37716331098619</v>
      </c>
      <c r="E128" s="55">
        <f t="shared" si="7"/>
        <v>209.36270906928627</v>
      </c>
      <c r="F128" s="247">
        <f t="shared" si="8"/>
        <v>77941.502615325182</v>
      </c>
    </row>
    <row r="129" spans="1:6" ht="15.75" customHeight="1">
      <c r="A129" s="248">
        <f t="shared" si="9"/>
        <v>98</v>
      </c>
      <c r="B129" s="54">
        <f t="shared" si="6"/>
        <v>46813</v>
      </c>
      <c r="C129" s="55">
        <f t="shared" si="10"/>
        <v>404.73987238027246</v>
      </c>
      <c r="D129" s="53">
        <f t="shared" si="11"/>
        <v>194.85375653831295</v>
      </c>
      <c r="E129" s="55">
        <f t="shared" si="7"/>
        <v>209.88611584195951</v>
      </c>
      <c r="F129" s="247">
        <f t="shared" si="8"/>
        <v>77731.616499483222</v>
      </c>
    </row>
    <row r="130" spans="1:6" ht="15.75" customHeight="1">
      <c r="A130" s="248">
        <f t="shared" si="9"/>
        <v>99</v>
      </c>
      <c r="B130" s="54">
        <f t="shared" si="6"/>
        <v>46844</v>
      </c>
      <c r="C130" s="55">
        <f t="shared" si="10"/>
        <v>404.73987238027246</v>
      </c>
      <c r="D130" s="53">
        <f t="shared" si="11"/>
        <v>194.32904124870805</v>
      </c>
      <c r="E130" s="55">
        <f t="shared" si="7"/>
        <v>210.41083113156441</v>
      </c>
      <c r="F130" s="247">
        <f t="shared" si="8"/>
        <v>77521.205668351657</v>
      </c>
    </row>
    <row r="131" spans="1:6" ht="15.75" customHeight="1">
      <c r="A131" s="248">
        <f t="shared" si="9"/>
        <v>100</v>
      </c>
      <c r="B131" s="54">
        <f t="shared" si="6"/>
        <v>46874</v>
      </c>
      <c r="C131" s="55">
        <f t="shared" si="10"/>
        <v>404.73987238027246</v>
      </c>
      <c r="D131" s="53">
        <f t="shared" si="11"/>
        <v>193.80301417087915</v>
      </c>
      <c r="E131" s="55">
        <f t="shared" si="7"/>
        <v>210.93685820939331</v>
      </c>
      <c r="F131" s="247">
        <f t="shared" si="8"/>
        <v>77310.268810142268</v>
      </c>
    </row>
    <row r="132" spans="1:6" ht="15.75" customHeight="1">
      <c r="A132" s="248">
        <f t="shared" si="9"/>
        <v>101</v>
      </c>
      <c r="B132" s="54">
        <f t="shared" si="6"/>
        <v>46905</v>
      </c>
      <c r="C132" s="55">
        <f t="shared" si="10"/>
        <v>404.73987238027246</v>
      </c>
      <c r="D132" s="53">
        <f t="shared" si="11"/>
        <v>193.27567202535568</v>
      </c>
      <c r="E132" s="55">
        <f t="shared" si="7"/>
        <v>211.46420035491678</v>
      </c>
      <c r="F132" s="247">
        <f t="shared" si="8"/>
        <v>77098.804609787345</v>
      </c>
    </row>
    <row r="133" spans="1:6" ht="15.75" customHeight="1">
      <c r="A133" s="248">
        <f t="shared" si="9"/>
        <v>102</v>
      </c>
      <c r="B133" s="54">
        <f t="shared" si="6"/>
        <v>46935</v>
      </c>
      <c r="C133" s="55">
        <f t="shared" si="10"/>
        <v>404.73987238027246</v>
      </c>
      <c r="D133" s="53">
        <f t="shared" si="11"/>
        <v>192.74701152446838</v>
      </c>
      <c r="E133" s="55">
        <f t="shared" si="7"/>
        <v>211.99286085580408</v>
      </c>
      <c r="F133" s="247">
        <f t="shared" si="8"/>
        <v>76886.811748931534</v>
      </c>
    </row>
    <row r="134" spans="1:6" ht="15.75" customHeight="1">
      <c r="A134" s="248">
        <f t="shared" si="9"/>
        <v>103</v>
      </c>
      <c r="B134" s="54">
        <f t="shared" si="6"/>
        <v>46966</v>
      </c>
      <c r="C134" s="55">
        <f t="shared" si="10"/>
        <v>404.73987238027246</v>
      </c>
      <c r="D134" s="53">
        <f t="shared" si="11"/>
        <v>192.21702937232885</v>
      </c>
      <c r="E134" s="55">
        <f t="shared" si="7"/>
        <v>212.52284300794361</v>
      </c>
      <c r="F134" s="247">
        <f t="shared" si="8"/>
        <v>76674.288905923589</v>
      </c>
    </row>
    <row r="135" spans="1:6" ht="15.75" customHeight="1">
      <c r="A135" s="248">
        <f t="shared" si="9"/>
        <v>104</v>
      </c>
      <c r="B135" s="54">
        <f t="shared" si="6"/>
        <v>46997</v>
      </c>
      <c r="C135" s="55">
        <f t="shared" si="10"/>
        <v>404.73987238027246</v>
      </c>
      <c r="D135" s="53">
        <f t="shared" si="11"/>
        <v>191.68572226480899</v>
      </c>
      <c r="E135" s="55">
        <f t="shared" si="7"/>
        <v>213.05415011546347</v>
      </c>
      <c r="F135" s="247">
        <f t="shared" si="8"/>
        <v>76461.234755808124</v>
      </c>
    </row>
    <row r="136" spans="1:6" ht="15.75" customHeight="1">
      <c r="A136" s="248">
        <f t="shared" si="9"/>
        <v>105</v>
      </c>
      <c r="B136" s="54">
        <f t="shared" si="6"/>
        <v>47027</v>
      </c>
      <c r="C136" s="55">
        <f t="shared" si="10"/>
        <v>404.73987238027246</v>
      </c>
      <c r="D136" s="53">
        <f t="shared" si="11"/>
        <v>191.15308688952032</v>
      </c>
      <c r="E136" s="55">
        <f t="shared" si="7"/>
        <v>213.58678549075213</v>
      </c>
      <c r="F136" s="247">
        <f t="shared" si="8"/>
        <v>76247.647970317368</v>
      </c>
    </row>
    <row r="137" spans="1:6" ht="15.75" customHeight="1">
      <c r="A137" s="248">
        <f t="shared" si="9"/>
        <v>106</v>
      </c>
      <c r="B137" s="54">
        <f t="shared" si="6"/>
        <v>47058</v>
      </c>
      <c r="C137" s="55">
        <f t="shared" si="10"/>
        <v>404.73987238027246</v>
      </c>
      <c r="D137" s="53">
        <f t="shared" si="11"/>
        <v>190.61911992579343</v>
      </c>
      <c r="E137" s="55">
        <f t="shared" si="7"/>
        <v>214.12075245447903</v>
      </c>
      <c r="F137" s="247">
        <f t="shared" si="8"/>
        <v>76033.527217862895</v>
      </c>
    </row>
    <row r="138" spans="1:6" ht="15.75" customHeight="1">
      <c r="A138" s="248">
        <f t="shared" si="9"/>
        <v>107</v>
      </c>
      <c r="B138" s="54">
        <f t="shared" si="6"/>
        <v>47088</v>
      </c>
      <c r="C138" s="55">
        <f t="shared" si="10"/>
        <v>404.73987238027246</v>
      </c>
      <c r="D138" s="53">
        <f t="shared" si="11"/>
        <v>190.08381804465725</v>
      </c>
      <c r="E138" s="55">
        <f t="shared" si="7"/>
        <v>214.65605433561521</v>
      </c>
      <c r="F138" s="247">
        <f t="shared" si="8"/>
        <v>75818.871163527278</v>
      </c>
    </row>
    <row r="139" spans="1:6" ht="15.75" customHeight="1">
      <c r="A139" s="248">
        <f t="shared" si="9"/>
        <v>108</v>
      </c>
      <c r="B139" s="54">
        <f t="shared" si="6"/>
        <v>47119</v>
      </c>
      <c r="C139" s="55">
        <f t="shared" si="10"/>
        <v>404.73987238027246</v>
      </c>
      <c r="D139" s="53">
        <f t="shared" si="11"/>
        <v>189.54717790881818</v>
      </c>
      <c r="E139" s="55">
        <f t="shared" si="7"/>
        <v>215.19269447145427</v>
      </c>
      <c r="F139" s="247">
        <f t="shared" si="8"/>
        <v>75603.678469055827</v>
      </c>
    </row>
    <row r="140" spans="1:6" ht="15.75" customHeight="1">
      <c r="A140" s="248">
        <f t="shared" si="9"/>
        <v>109</v>
      </c>
      <c r="B140" s="54">
        <f t="shared" si="6"/>
        <v>47150</v>
      </c>
      <c r="C140" s="55">
        <f t="shared" si="10"/>
        <v>404.73987238027246</v>
      </c>
      <c r="D140" s="53">
        <f t="shared" si="11"/>
        <v>189.00919617263958</v>
      </c>
      <c r="E140" s="55">
        <f t="shared" si="7"/>
        <v>215.73067620763288</v>
      </c>
      <c r="F140" s="247">
        <f t="shared" si="8"/>
        <v>75387.947792848194</v>
      </c>
    </row>
    <row r="141" spans="1:6" ht="15.75" customHeight="1">
      <c r="A141" s="248">
        <f t="shared" si="9"/>
        <v>110</v>
      </c>
      <c r="B141" s="54">
        <f t="shared" si="6"/>
        <v>47178</v>
      </c>
      <c r="C141" s="55">
        <f t="shared" si="10"/>
        <v>404.73987238027246</v>
      </c>
      <c r="D141" s="53">
        <f t="shared" si="11"/>
        <v>188.46986948212049</v>
      </c>
      <c r="E141" s="55">
        <f t="shared" si="7"/>
        <v>216.27000289815197</v>
      </c>
      <c r="F141" s="247">
        <f t="shared" si="8"/>
        <v>75171.677789950045</v>
      </c>
    </row>
    <row r="142" spans="1:6" ht="15.75" customHeight="1">
      <c r="A142" s="248">
        <f t="shared" si="9"/>
        <v>111</v>
      </c>
      <c r="B142" s="54">
        <f t="shared" si="6"/>
        <v>47209</v>
      </c>
      <c r="C142" s="55">
        <f t="shared" si="10"/>
        <v>404.73987238027246</v>
      </c>
      <c r="D142" s="53">
        <f t="shared" si="11"/>
        <v>187.92919447487512</v>
      </c>
      <c r="E142" s="55">
        <f t="shared" si="7"/>
        <v>216.81067790539734</v>
      </c>
      <c r="F142" s="247">
        <f t="shared" si="8"/>
        <v>74954.867112044652</v>
      </c>
    </row>
    <row r="143" spans="1:6" ht="15.75" customHeight="1">
      <c r="A143" s="248">
        <f t="shared" si="9"/>
        <v>112</v>
      </c>
      <c r="B143" s="54">
        <f t="shared" si="6"/>
        <v>47239</v>
      </c>
      <c r="C143" s="55">
        <f t="shared" si="10"/>
        <v>404.73987238027246</v>
      </c>
      <c r="D143" s="53">
        <f t="shared" si="11"/>
        <v>187.38716778011164</v>
      </c>
      <c r="E143" s="55">
        <f t="shared" si="7"/>
        <v>217.35270460016082</v>
      </c>
      <c r="F143" s="247">
        <f t="shared" si="8"/>
        <v>74737.514407444498</v>
      </c>
    </row>
    <row r="144" spans="1:6" ht="15.75" customHeight="1">
      <c r="A144" s="248">
        <f t="shared" si="9"/>
        <v>113</v>
      </c>
      <c r="B144" s="54">
        <f t="shared" si="6"/>
        <v>47270</v>
      </c>
      <c r="C144" s="55">
        <f t="shared" si="10"/>
        <v>404.73987238027246</v>
      </c>
      <c r="D144" s="53">
        <f t="shared" si="11"/>
        <v>186.84378601861124</v>
      </c>
      <c r="E144" s="55">
        <f t="shared" si="7"/>
        <v>217.89608636166122</v>
      </c>
      <c r="F144" s="247">
        <f t="shared" si="8"/>
        <v>74519.618321082831</v>
      </c>
    </row>
    <row r="145" spans="1:6" ht="15.75" customHeight="1">
      <c r="A145" s="248">
        <f t="shared" si="9"/>
        <v>114</v>
      </c>
      <c r="B145" s="54">
        <f t="shared" si="6"/>
        <v>47300</v>
      </c>
      <c r="C145" s="55">
        <f t="shared" si="10"/>
        <v>404.73987238027246</v>
      </c>
      <c r="D145" s="53">
        <f t="shared" si="11"/>
        <v>186.29904580270707</v>
      </c>
      <c r="E145" s="55">
        <f t="shared" si="7"/>
        <v>218.44082657756539</v>
      </c>
      <c r="F145" s="247">
        <f t="shared" si="8"/>
        <v>74301.17749450526</v>
      </c>
    </row>
    <row r="146" spans="1:6" ht="15.75" customHeight="1">
      <c r="A146" s="248">
        <f t="shared" si="9"/>
        <v>115</v>
      </c>
      <c r="B146" s="54">
        <f t="shared" si="6"/>
        <v>47331</v>
      </c>
      <c r="C146" s="55">
        <f t="shared" si="10"/>
        <v>404.73987238027246</v>
      </c>
      <c r="D146" s="53">
        <f t="shared" si="11"/>
        <v>185.75294373626315</v>
      </c>
      <c r="E146" s="55">
        <f t="shared" si="7"/>
        <v>218.98692864400931</v>
      </c>
      <c r="F146" s="247">
        <f t="shared" si="8"/>
        <v>74082.190565861252</v>
      </c>
    </row>
    <row r="147" spans="1:6" ht="15.75" customHeight="1">
      <c r="A147" s="248">
        <f t="shared" si="9"/>
        <v>116</v>
      </c>
      <c r="B147" s="54">
        <f t="shared" si="6"/>
        <v>47362</v>
      </c>
      <c r="C147" s="55">
        <f t="shared" si="10"/>
        <v>404.73987238027246</v>
      </c>
      <c r="D147" s="53">
        <f t="shared" si="11"/>
        <v>185.20547641465313</v>
      </c>
      <c r="E147" s="55">
        <f t="shared" si="7"/>
        <v>219.53439596561932</v>
      </c>
      <c r="F147" s="247">
        <f t="shared" si="8"/>
        <v>73862.656169895636</v>
      </c>
    </row>
    <row r="148" spans="1:6" ht="15.75" customHeight="1">
      <c r="A148" s="248">
        <f t="shared" si="9"/>
        <v>117</v>
      </c>
      <c r="B148" s="54">
        <f t="shared" si="6"/>
        <v>47392</v>
      </c>
      <c r="C148" s="55">
        <f t="shared" si="10"/>
        <v>404.73987238027246</v>
      </c>
      <c r="D148" s="53">
        <f t="shared" si="11"/>
        <v>184.65664042473909</v>
      </c>
      <c r="E148" s="55">
        <f t="shared" si="7"/>
        <v>220.08323195553336</v>
      </c>
      <c r="F148" s="247">
        <f t="shared" si="8"/>
        <v>73642.572937940102</v>
      </c>
    </row>
    <row r="149" spans="1:6" ht="15.75" customHeight="1">
      <c r="A149" s="248">
        <f t="shared" si="9"/>
        <v>118</v>
      </c>
      <c r="B149" s="54">
        <f t="shared" si="6"/>
        <v>47423</v>
      </c>
      <c r="C149" s="55">
        <f t="shared" si="10"/>
        <v>404.73987238027246</v>
      </c>
      <c r="D149" s="53">
        <f t="shared" si="11"/>
        <v>184.10643234485025</v>
      </c>
      <c r="E149" s="55">
        <f t="shared" si="7"/>
        <v>220.63344003542221</v>
      </c>
      <c r="F149" s="247">
        <f t="shared" si="8"/>
        <v>73421.939497904677</v>
      </c>
    </row>
    <row r="150" spans="1:6" ht="15.75" customHeight="1">
      <c r="A150" s="248">
        <f t="shared" si="9"/>
        <v>119</v>
      </c>
      <c r="B150" s="54">
        <f t="shared" si="6"/>
        <v>47453</v>
      </c>
      <c r="C150" s="55">
        <f t="shared" si="10"/>
        <v>404.73987238027246</v>
      </c>
      <c r="D150" s="53">
        <f t="shared" si="11"/>
        <v>183.5548487447617</v>
      </c>
      <c r="E150" s="55">
        <f t="shared" si="7"/>
        <v>221.18502363551076</v>
      </c>
      <c r="F150" s="247">
        <f t="shared" si="8"/>
        <v>73200.754474269168</v>
      </c>
    </row>
    <row r="151" spans="1:6" ht="15.75" customHeight="1">
      <c r="A151" s="248">
        <f t="shared" si="9"/>
        <v>120</v>
      </c>
      <c r="B151" s="54">
        <f t="shared" si="6"/>
        <v>47484</v>
      </c>
      <c r="C151" s="55">
        <f t="shared" si="10"/>
        <v>404.73987238027246</v>
      </c>
      <c r="D151" s="53">
        <f t="shared" si="11"/>
        <v>183.00188618567293</v>
      </c>
      <c r="E151" s="55">
        <f t="shared" si="7"/>
        <v>221.73798619459953</v>
      </c>
      <c r="F151" s="247">
        <f t="shared" si="8"/>
        <v>72979.016488074572</v>
      </c>
    </row>
    <row r="152" spans="1:6" ht="15.75" customHeight="1">
      <c r="A152" s="248">
        <f t="shared" si="9"/>
        <v>121</v>
      </c>
      <c r="B152" s="54">
        <f t="shared" si="6"/>
        <v>47515</v>
      </c>
      <c r="C152" s="55">
        <f t="shared" si="10"/>
        <v>404.73987238027246</v>
      </c>
      <c r="D152" s="53">
        <f t="shared" si="11"/>
        <v>182.44754122018642</v>
      </c>
      <c r="E152" s="55">
        <f t="shared" si="7"/>
        <v>222.29233116008604</v>
      </c>
      <c r="F152" s="247">
        <f t="shared" si="8"/>
        <v>72756.724156914483</v>
      </c>
    </row>
    <row r="153" spans="1:6" ht="15.75" customHeight="1">
      <c r="A153" s="248">
        <f t="shared" si="9"/>
        <v>122</v>
      </c>
      <c r="B153" s="54">
        <f t="shared" si="6"/>
        <v>47543</v>
      </c>
      <c r="C153" s="55">
        <f t="shared" si="10"/>
        <v>404.73987238027246</v>
      </c>
      <c r="D153" s="53">
        <f t="shared" si="11"/>
        <v>181.8918103922862</v>
      </c>
      <c r="E153" s="55">
        <f t="shared" si="7"/>
        <v>222.84806198798626</v>
      </c>
      <c r="F153" s="247">
        <f t="shared" si="8"/>
        <v>72533.876094926498</v>
      </c>
    </row>
    <row r="154" spans="1:6" ht="15.75" customHeight="1">
      <c r="A154" s="248">
        <f t="shared" si="9"/>
        <v>123</v>
      </c>
      <c r="B154" s="54">
        <f t="shared" si="6"/>
        <v>47574</v>
      </c>
      <c r="C154" s="55">
        <f t="shared" si="10"/>
        <v>404.73987238027246</v>
      </c>
      <c r="D154" s="53">
        <f t="shared" si="11"/>
        <v>181.33469023731624</v>
      </c>
      <c r="E154" s="55">
        <f t="shared" si="7"/>
        <v>223.40518214295622</v>
      </c>
      <c r="F154" s="247">
        <f t="shared" si="8"/>
        <v>72310.470912783538</v>
      </c>
    </row>
    <row r="155" spans="1:6" ht="15.75" customHeight="1">
      <c r="A155" s="248">
        <f t="shared" si="9"/>
        <v>124</v>
      </c>
      <c r="B155" s="54">
        <f t="shared" si="6"/>
        <v>47604</v>
      </c>
      <c r="C155" s="55">
        <f t="shared" si="10"/>
        <v>404.73987238027246</v>
      </c>
      <c r="D155" s="53">
        <f t="shared" si="11"/>
        <v>180.77617728195884</v>
      </c>
      <c r="E155" s="55">
        <f t="shared" si="7"/>
        <v>223.96369509831362</v>
      </c>
      <c r="F155" s="247">
        <f t="shared" si="8"/>
        <v>72086.507217685226</v>
      </c>
    </row>
    <row r="156" spans="1:6" ht="15.75" customHeight="1">
      <c r="A156" s="248">
        <f t="shared" si="9"/>
        <v>125</v>
      </c>
      <c r="B156" s="54">
        <f t="shared" si="6"/>
        <v>47635</v>
      </c>
      <c r="C156" s="55">
        <f t="shared" si="10"/>
        <v>404.73987238027246</v>
      </c>
      <c r="D156" s="53">
        <f t="shared" si="11"/>
        <v>180.21626804421308</v>
      </c>
      <c r="E156" s="55">
        <f t="shared" si="7"/>
        <v>224.52360433605938</v>
      </c>
      <c r="F156" s="247">
        <f t="shared" si="8"/>
        <v>71861.983613349163</v>
      </c>
    </row>
    <row r="157" spans="1:6" ht="15.75" customHeight="1">
      <c r="A157" s="248">
        <f t="shared" si="9"/>
        <v>126</v>
      </c>
      <c r="B157" s="54">
        <f t="shared" si="6"/>
        <v>47665</v>
      </c>
      <c r="C157" s="55">
        <f t="shared" si="10"/>
        <v>404.73987238027246</v>
      </c>
      <c r="D157" s="53">
        <f t="shared" si="11"/>
        <v>179.6549590333729</v>
      </c>
      <c r="E157" s="55">
        <f t="shared" si="7"/>
        <v>225.08491334689955</v>
      </c>
      <c r="F157" s="247">
        <f t="shared" si="8"/>
        <v>71636.898700002261</v>
      </c>
    </row>
    <row r="158" spans="1:6" ht="15.75" customHeight="1">
      <c r="A158" s="248">
        <f t="shared" si="9"/>
        <v>127</v>
      </c>
      <c r="B158" s="54">
        <f t="shared" si="6"/>
        <v>47696</v>
      </c>
      <c r="C158" s="55">
        <f t="shared" si="10"/>
        <v>404.73987238027246</v>
      </c>
      <c r="D158" s="53">
        <f t="shared" si="11"/>
        <v>179.09224675000564</v>
      </c>
      <c r="E158" s="55">
        <f t="shared" si="7"/>
        <v>225.64762563026682</v>
      </c>
      <c r="F158" s="247">
        <f t="shared" si="8"/>
        <v>71411.25107437199</v>
      </c>
    </row>
    <row r="159" spans="1:6" ht="15.75" customHeight="1">
      <c r="A159" s="248">
        <f t="shared" si="9"/>
        <v>128</v>
      </c>
      <c r="B159" s="54">
        <f t="shared" si="6"/>
        <v>47727</v>
      </c>
      <c r="C159" s="55">
        <f t="shared" si="10"/>
        <v>404.73987238027246</v>
      </c>
      <c r="D159" s="53">
        <f t="shared" si="11"/>
        <v>178.52812768592997</v>
      </c>
      <c r="E159" s="55">
        <f t="shared" si="7"/>
        <v>226.21174469434249</v>
      </c>
      <c r="F159" s="247">
        <f t="shared" si="8"/>
        <v>71185.039329677646</v>
      </c>
    </row>
    <row r="160" spans="1:6" ht="15.75" customHeight="1">
      <c r="A160" s="248">
        <f t="shared" si="9"/>
        <v>129</v>
      </c>
      <c r="B160" s="54">
        <f t="shared" ref="B160:B223" si="12">EDATE(B159,1)</f>
        <v>47757</v>
      </c>
      <c r="C160" s="55">
        <f t="shared" si="10"/>
        <v>404.73987238027246</v>
      </c>
      <c r="D160" s="53">
        <f t="shared" si="11"/>
        <v>177.96259832419412</v>
      </c>
      <c r="E160" s="55">
        <f t="shared" ref="E160:E223" si="13">C160-D160</f>
        <v>226.77727405607834</v>
      </c>
      <c r="F160" s="247">
        <f t="shared" ref="F160:F223" si="14">F159-E160</f>
        <v>70958.26205562157</v>
      </c>
    </row>
    <row r="161" spans="1:6" ht="15.75" customHeight="1">
      <c r="A161" s="248">
        <f t="shared" ref="A161:A224" si="15">A160+1</f>
        <v>130</v>
      </c>
      <c r="B161" s="54">
        <f t="shared" si="12"/>
        <v>47788</v>
      </c>
      <c r="C161" s="55">
        <f t="shared" ref="C161:C224" si="16">-$E$26</f>
        <v>404.73987238027246</v>
      </c>
      <c r="D161" s="53">
        <f t="shared" ref="D161:D224" si="17">F160*$E$25</f>
        <v>177.39565513905393</v>
      </c>
      <c r="E161" s="55">
        <f t="shared" si="13"/>
        <v>227.34421724121853</v>
      </c>
      <c r="F161" s="247">
        <f t="shared" si="14"/>
        <v>70730.917838380352</v>
      </c>
    </row>
    <row r="162" spans="1:6" ht="15.75" customHeight="1">
      <c r="A162" s="248">
        <f t="shared" si="15"/>
        <v>131</v>
      </c>
      <c r="B162" s="54">
        <f t="shared" si="12"/>
        <v>47818</v>
      </c>
      <c r="C162" s="55">
        <f t="shared" si="16"/>
        <v>404.73987238027246</v>
      </c>
      <c r="D162" s="53">
        <f t="shared" si="17"/>
        <v>176.82729459595089</v>
      </c>
      <c r="E162" s="55">
        <f t="shared" si="13"/>
        <v>227.91257778432157</v>
      </c>
      <c r="F162" s="247">
        <f t="shared" si="14"/>
        <v>70503.005260596037</v>
      </c>
    </row>
    <row r="163" spans="1:6" ht="15.75" customHeight="1">
      <c r="A163" s="248">
        <f t="shared" si="15"/>
        <v>132</v>
      </c>
      <c r="B163" s="54">
        <f t="shared" si="12"/>
        <v>47849</v>
      </c>
      <c r="C163" s="55">
        <f t="shared" si="16"/>
        <v>404.73987238027246</v>
      </c>
      <c r="D163" s="53">
        <f t="shared" si="17"/>
        <v>176.25751315149009</v>
      </c>
      <c r="E163" s="55">
        <f t="shared" si="13"/>
        <v>228.48235922878237</v>
      </c>
      <c r="F163" s="247">
        <f t="shared" si="14"/>
        <v>70274.522901367251</v>
      </c>
    </row>
    <row r="164" spans="1:6" ht="15.75" customHeight="1">
      <c r="A164" s="248">
        <f t="shared" si="15"/>
        <v>133</v>
      </c>
      <c r="B164" s="54">
        <f t="shared" si="12"/>
        <v>47880</v>
      </c>
      <c r="C164" s="55">
        <f t="shared" si="16"/>
        <v>404.73987238027246</v>
      </c>
      <c r="D164" s="53">
        <f t="shared" si="17"/>
        <v>175.68630725341814</v>
      </c>
      <c r="E164" s="55">
        <f t="shared" si="13"/>
        <v>229.05356512685432</v>
      </c>
      <c r="F164" s="247">
        <f t="shared" si="14"/>
        <v>70045.469336240392</v>
      </c>
    </row>
    <row r="165" spans="1:6" ht="15.75" customHeight="1">
      <c r="A165" s="248">
        <f t="shared" si="15"/>
        <v>134</v>
      </c>
      <c r="B165" s="54">
        <f t="shared" si="12"/>
        <v>47908</v>
      </c>
      <c r="C165" s="55">
        <f t="shared" si="16"/>
        <v>404.73987238027246</v>
      </c>
      <c r="D165" s="53">
        <f t="shared" si="17"/>
        <v>175.113673340601</v>
      </c>
      <c r="E165" s="55">
        <f t="shared" si="13"/>
        <v>229.62619903967146</v>
      </c>
      <c r="F165" s="247">
        <f t="shared" si="14"/>
        <v>69815.843137200718</v>
      </c>
    </row>
    <row r="166" spans="1:6" ht="15.75" customHeight="1">
      <c r="A166" s="248">
        <f t="shared" si="15"/>
        <v>135</v>
      </c>
      <c r="B166" s="54">
        <f t="shared" si="12"/>
        <v>47939</v>
      </c>
      <c r="C166" s="55">
        <f t="shared" si="16"/>
        <v>404.73987238027246</v>
      </c>
      <c r="D166" s="53">
        <f t="shared" si="17"/>
        <v>174.53960784300179</v>
      </c>
      <c r="E166" s="55">
        <f t="shared" si="13"/>
        <v>230.20026453727067</v>
      </c>
      <c r="F166" s="247">
        <f t="shared" si="14"/>
        <v>69585.642872663448</v>
      </c>
    </row>
    <row r="167" spans="1:6" ht="15.75" customHeight="1">
      <c r="A167" s="248">
        <f t="shared" si="15"/>
        <v>136</v>
      </c>
      <c r="B167" s="54">
        <f t="shared" si="12"/>
        <v>47969</v>
      </c>
      <c r="C167" s="55">
        <f t="shared" si="16"/>
        <v>404.73987238027246</v>
      </c>
      <c r="D167" s="53">
        <f t="shared" si="17"/>
        <v>173.96410718165862</v>
      </c>
      <c r="E167" s="55">
        <f t="shared" si="13"/>
        <v>230.77576519861384</v>
      </c>
      <c r="F167" s="247">
        <f t="shared" si="14"/>
        <v>69354.86710746483</v>
      </c>
    </row>
    <row r="168" spans="1:6" ht="15.75" customHeight="1">
      <c r="A168" s="248">
        <f t="shared" si="15"/>
        <v>137</v>
      </c>
      <c r="B168" s="54">
        <f t="shared" si="12"/>
        <v>48000</v>
      </c>
      <c r="C168" s="55">
        <f t="shared" si="16"/>
        <v>404.73987238027246</v>
      </c>
      <c r="D168" s="53">
        <f t="shared" si="17"/>
        <v>173.38716776866207</v>
      </c>
      <c r="E168" s="55">
        <f t="shared" si="13"/>
        <v>231.35270461161039</v>
      </c>
      <c r="F168" s="247">
        <f t="shared" si="14"/>
        <v>69123.514402853223</v>
      </c>
    </row>
    <row r="169" spans="1:6" ht="15.75" customHeight="1">
      <c r="A169" s="248">
        <f t="shared" si="15"/>
        <v>138</v>
      </c>
      <c r="B169" s="54">
        <f t="shared" si="12"/>
        <v>48030</v>
      </c>
      <c r="C169" s="55">
        <f t="shared" si="16"/>
        <v>404.73987238027246</v>
      </c>
      <c r="D169" s="53">
        <f t="shared" si="17"/>
        <v>172.80878600713305</v>
      </c>
      <c r="E169" s="55">
        <f t="shared" si="13"/>
        <v>231.93108637313941</v>
      </c>
      <c r="F169" s="247">
        <f t="shared" si="14"/>
        <v>68891.583316480086</v>
      </c>
    </row>
    <row r="170" spans="1:6" ht="15.75" customHeight="1">
      <c r="A170" s="248">
        <f t="shared" si="15"/>
        <v>139</v>
      </c>
      <c r="B170" s="54">
        <f t="shared" si="12"/>
        <v>48061</v>
      </c>
      <c r="C170" s="55">
        <f t="shared" si="16"/>
        <v>404.73987238027246</v>
      </c>
      <c r="D170" s="53">
        <f t="shared" si="17"/>
        <v>172.22895829120023</v>
      </c>
      <c r="E170" s="55">
        <f t="shared" si="13"/>
        <v>232.51091408907223</v>
      </c>
      <c r="F170" s="247">
        <f t="shared" si="14"/>
        <v>68659.072402391015</v>
      </c>
    </row>
    <row r="171" spans="1:6" ht="15.75" customHeight="1">
      <c r="A171" s="248">
        <f t="shared" si="15"/>
        <v>140</v>
      </c>
      <c r="B171" s="54">
        <f t="shared" si="12"/>
        <v>48092</v>
      </c>
      <c r="C171" s="55">
        <f t="shared" si="16"/>
        <v>404.73987238027246</v>
      </c>
      <c r="D171" s="53">
        <f t="shared" si="17"/>
        <v>171.64768100597755</v>
      </c>
      <c r="E171" s="55">
        <f t="shared" si="13"/>
        <v>233.09219137429491</v>
      </c>
      <c r="F171" s="247">
        <f t="shared" si="14"/>
        <v>68425.980211016722</v>
      </c>
    </row>
    <row r="172" spans="1:6" ht="15.75" customHeight="1">
      <c r="A172" s="248">
        <f t="shared" si="15"/>
        <v>141</v>
      </c>
      <c r="B172" s="54">
        <f t="shared" si="12"/>
        <v>48122</v>
      </c>
      <c r="C172" s="55">
        <f t="shared" si="16"/>
        <v>404.73987238027246</v>
      </c>
      <c r="D172" s="53">
        <f t="shared" si="17"/>
        <v>171.06495052754181</v>
      </c>
      <c r="E172" s="55">
        <f t="shared" si="13"/>
        <v>233.67492185273065</v>
      </c>
      <c r="F172" s="247">
        <f t="shared" si="14"/>
        <v>68192.305289163996</v>
      </c>
    </row>
    <row r="173" spans="1:6" ht="15.75" customHeight="1">
      <c r="A173" s="248">
        <f t="shared" si="15"/>
        <v>142</v>
      </c>
      <c r="B173" s="54">
        <f t="shared" si="12"/>
        <v>48153</v>
      </c>
      <c r="C173" s="55">
        <f t="shared" si="16"/>
        <v>404.73987238027246</v>
      </c>
      <c r="D173" s="53">
        <f t="shared" si="17"/>
        <v>170.48076322290999</v>
      </c>
      <c r="E173" s="55">
        <f t="shared" si="13"/>
        <v>234.25910915736247</v>
      </c>
      <c r="F173" s="247">
        <f t="shared" si="14"/>
        <v>67958.04618000664</v>
      </c>
    </row>
    <row r="174" spans="1:6" ht="15.75" customHeight="1">
      <c r="A174" s="248">
        <f t="shared" si="15"/>
        <v>143</v>
      </c>
      <c r="B174" s="54">
        <f t="shared" si="12"/>
        <v>48183</v>
      </c>
      <c r="C174" s="55">
        <f t="shared" si="16"/>
        <v>404.73987238027246</v>
      </c>
      <c r="D174" s="53">
        <f t="shared" si="17"/>
        <v>169.89511545001662</v>
      </c>
      <c r="E174" s="55">
        <f t="shared" si="13"/>
        <v>234.84475693025584</v>
      </c>
      <c r="F174" s="247">
        <f t="shared" si="14"/>
        <v>67723.201423076389</v>
      </c>
    </row>
    <row r="175" spans="1:6" ht="15.75" customHeight="1">
      <c r="A175" s="248">
        <f t="shared" si="15"/>
        <v>144</v>
      </c>
      <c r="B175" s="54">
        <f t="shared" si="12"/>
        <v>48214</v>
      </c>
      <c r="C175" s="55">
        <f t="shared" si="16"/>
        <v>404.73987238027246</v>
      </c>
      <c r="D175" s="53">
        <f t="shared" si="17"/>
        <v>169.30800355769097</v>
      </c>
      <c r="E175" s="55">
        <f t="shared" si="13"/>
        <v>235.43186882258149</v>
      </c>
      <c r="F175" s="247">
        <f t="shared" si="14"/>
        <v>67487.769554253813</v>
      </c>
    </row>
    <row r="176" spans="1:6" ht="15.75" customHeight="1">
      <c r="A176" s="248">
        <f t="shared" si="15"/>
        <v>145</v>
      </c>
      <c r="B176" s="54">
        <f t="shared" si="12"/>
        <v>48245</v>
      </c>
      <c r="C176" s="55">
        <f t="shared" si="16"/>
        <v>404.73987238027246</v>
      </c>
      <c r="D176" s="53">
        <f t="shared" si="17"/>
        <v>168.71942388563454</v>
      </c>
      <c r="E176" s="55">
        <f t="shared" si="13"/>
        <v>236.02044849463792</v>
      </c>
      <c r="F176" s="247">
        <f t="shared" si="14"/>
        <v>67251.749105759169</v>
      </c>
    </row>
    <row r="177" spans="1:6" ht="15.75" customHeight="1">
      <c r="A177" s="248">
        <f t="shared" si="15"/>
        <v>146</v>
      </c>
      <c r="B177" s="54">
        <f t="shared" si="12"/>
        <v>48274</v>
      </c>
      <c r="C177" s="55">
        <f t="shared" si="16"/>
        <v>404.73987238027246</v>
      </c>
      <c r="D177" s="53">
        <f t="shared" si="17"/>
        <v>168.12937276439791</v>
      </c>
      <c r="E177" s="55">
        <f t="shared" si="13"/>
        <v>236.61049961587455</v>
      </c>
      <c r="F177" s="247">
        <f t="shared" si="14"/>
        <v>67015.1386061433</v>
      </c>
    </row>
    <row r="178" spans="1:6" ht="15.75" customHeight="1">
      <c r="A178" s="248">
        <f t="shared" si="15"/>
        <v>147</v>
      </c>
      <c r="B178" s="54">
        <f t="shared" si="12"/>
        <v>48305</v>
      </c>
      <c r="C178" s="55">
        <f t="shared" si="16"/>
        <v>404.73987238027246</v>
      </c>
      <c r="D178" s="53">
        <f t="shared" si="17"/>
        <v>167.53784651535827</v>
      </c>
      <c r="E178" s="55">
        <f t="shared" si="13"/>
        <v>237.20202586491419</v>
      </c>
      <c r="F178" s="247">
        <f t="shared" si="14"/>
        <v>66777.936580278387</v>
      </c>
    </row>
    <row r="179" spans="1:6" ht="15.75" customHeight="1">
      <c r="A179" s="248">
        <f t="shared" si="15"/>
        <v>148</v>
      </c>
      <c r="B179" s="54">
        <f t="shared" si="12"/>
        <v>48335</v>
      </c>
      <c r="C179" s="55">
        <f t="shared" si="16"/>
        <v>404.73987238027246</v>
      </c>
      <c r="D179" s="53">
        <f t="shared" si="17"/>
        <v>166.94484145069598</v>
      </c>
      <c r="E179" s="55">
        <f t="shared" si="13"/>
        <v>237.79503092957648</v>
      </c>
      <c r="F179" s="247">
        <f t="shared" si="14"/>
        <v>66540.141549348817</v>
      </c>
    </row>
    <row r="180" spans="1:6" ht="15.75" customHeight="1">
      <c r="A180" s="248">
        <f t="shared" si="15"/>
        <v>149</v>
      </c>
      <c r="B180" s="54">
        <f t="shared" si="12"/>
        <v>48366</v>
      </c>
      <c r="C180" s="55">
        <f t="shared" si="16"/>
        <v>404.73987238027246</v>
      </c>
      <c r="D180" s="53">
        <f t="shared" si="17"/>
        <v>166.35035387337206</v>
      </c>
      <c r="E180" s="55">
        <f t="shared" si="13"/>
        <v>238.3895185069004</v>
      </c>
      <c r="F180" s="247">
        <f t="shared" si="14"/>
        <v>66301.752030841919</v>
      </c>
    </row>
    <row r="181" spans="1:6" ht="15.75" customHeight="1">
      <c r="A181" s="248">
        <f t="shared" si="15"/>
        <v>150</v>
      </c>
      <c r="B181" s="54">
        <f t="shared" si="12"/>
        <v>48396</v>
      </c>
      <c r="C181" s="55">
        <f t="shared" si="16"/>
        <v>404.73987238027246</v>
      </c>
      <c r="D181" s="53">
        <f t="shared" si="17"/>
        <v>165.7543800771048</v>
      </c>
      <c r="E181" s="55">
        <f t="shared" si="13"/>
        <v>238.98549230316766</v>
      </c>
      <c r="F181" s="247">
        <f t="shared" si="14"/>
        <v>66062.766538538752</v>
      </c>
    </row>
    <row r="182" spans="1:6" ht="15.75" customHeight="1">
      <c r="A182" s="248">
        <f t="shared" si="15"/>
        <v>151</v>
      </c>
      <c r="B182" s="54">
        <f t="shared" si="12"/>
        <v>48427</v>
      </c>
      <c r="C182" s="55">
        <f t="shared" si="16"/>
        <v>404.73987238027246</v>
      </c>
      <c r="D182" s="53">
        <f t="shared" si="17"/>
        <v>165.15691634634689</v>
      </c>
      <c r="E182" s="55">
        <f t="shared" si="13"/>
        <v>239.58295603392557</v>
      </c>
      <c r="F182" s="247">
        <f t="shared" si="14"/>
        <v>65823.183582504833</v>
      </c>
    </row>
    <row r="183" spans="1:6" ht="15.75" customHeight="1">
      <c r="A183" s="248">
        <f t="shared" si="15"/>
        <v>152</v>
      </c>
      <c r="B183" s="54">
        <f t="shared" si="12"/>
        <v>48458</v>
      </c>
      <c r="C183" s="55">
        <f t="shared" si="16"/>
        <v>404.73987238027246</v>
      </c>
      <c r="D183" s="53">
        <f t="shared" si="17"/>
        <v>164.5579589562621</v>
      </c>
      <c r="E183" s="55">
        <f t="shared" si="13"/>
        <v>240.18191342401036</v>
      </c>
      <c r="F183" s="247">
        <f t="shared" si="14"/>
        <v>65583.001669080826</v>
      </c>
    </row>
    <row r="184" spans="1:6" ht="15.75" customHeight="1">
      <c r="A184" s="248">
        <f t="shared" si="15"/>
        <v>153</v>
      </c>
      <c r="B184" s="54">
        <f t="shared" si="12"/>
        <v>48488</v>
      </c>
      <c r="C184" s="55">
        <f t="shared" si="16"/>
        <v>404.73987238027246</v>
      </c>
      <c r="D184" s="53">
        <f t="shared" si="17"/>
        <v>163.95750417270207</v>
      </c>
      <c r="E184" s="55">
        <f t="shared" si="13"/>
        <v>240.78236820757039</v>
      </c>
      <c r="F184" s="247">
        <f t="shared" si="14"/>
        <v>65342.219300873257</v>
      </c>
    </row>
    <row r="185" spans="1:6" ht="15.75" customHeight="1">
      <c r="A185" s="248">
        <f t="shared" si="15"/>
        <v>154</v>
      </c>
      <c r="B185" s="54">
        <f t="shared" si="12"/>
        <v>48519</v>
      </c>
      <c r="C185" s="55">
        <f t="shared" si="16"/>
        <v>404.73987238027246</v>
      </c>
      <c r="D185" s="53">
        <f t="shared" si="17"/>
        <v>163.35554825218316</v>
      </c>
      <c r="E185" s="55">
        <f t="shared" si="13"/>
        <v>241.3843241280893</v>
      </c>
      <c r="F185" s="247">
        <f t="shared" si="14"/>
        <v>65100.834976745165</v>
      </c>
    </row>
    <row r="186" spans="1:6" ht="15.75" customHeight="1">
      <c r="A186" s="248">
        <f t="shared" si="15"/>
        <v>155</v>
      </c>
      <c r="B186" s="54">
        <f t="shared" si="12"/>
        <v>48549</v>
      </c>
      <c r="C186" s="55">
        <f t="shared" si="16"/>
        <v>404.73987238027246</v>
      </c>
      <c r="D186" s="53">
        <f t="shared" si="17"/>
        <v>162.75208744186293</v>
      </c>
      <c r="E186" s="55">
        <f t="shared" si="13"/>
        <v>241.98778493840953</v>
      </c>
      <c r="F186" s="247">
        <f t="shared" si="14"/>
        <v>64858.847191806759</v>
      </c>
    </row>
    <row r="187" spans="1:6" ht="15.75" customHeight="1">
      <c r="A187" s="248">
        <f t="shared" si="15"/>
        <v>156</v>
      </c>
      <c r="B187" s="54">
        <f t="shared" si="12"/>
        <v>48580</v>
      </c>
      <c r="C187" s="55">
        <f t="shared" si="16"/>
        <v>404.73987238027246</v>
      </c>
      <c r="D187" s="53">
        <f t="shared" si="17"/>
        <v>162.14711797951691</v>
      </c>
      <c r="E187" s="55">
        <f t="shared" si="13"/>
        <v>242.59275440075555</v>
      </c>
      <c r="F187" s="247">
        <f t="shared" si="14"/>
        <v>64616.254437406002</v>
      </c>
    </row>
    <row r="188" spans="1:6" ht="15.75" customHeight="1">
      <c r="A188" s="248">
        <f t="shared" si="15"/>
        <v>157</v>
      </c>
      <c r="B188" s="54">
        <f t="shared" si="12"/>
        <v>48611</v>
      </c>
      <c r="C188" s="55">
        <f t="shared" si="16"/>
        <v>404.73987238027246</v>
      </c>
      <c r="D188" s="53">
        <f t="shared" si="17"/>
        <v>161.54063609351502</v>
      </c>
      <c r="E188" s="55">
        <f t="shared" si="13"/>
        <v>243.19923628675744</v>
      </c>
      <c r="F188" s="247">
        <f t="shared" si="14"/>
        <v>64373.055201119241</v>
      </c>
    </row>
    <row r="189" spans="1:6" ht="15.75" customHeight="1">
      <c r="A189" s="248">
        <f t="shared" si="15"/>
        <v>158</v>
      </c>
      <c r="B189" s="54">
        <f t="shared" si="12"/>
        <v>48639</v>
      </c>
      <c r="C189" s="55">
        <f t="shared" si="16"/>
        <v>404.73987238027246</v>
      </c>
      <c r="D189" s="53">
        <f t="shared" si="17"/>
        <v>160.93263800279811</v>
      </c>
      <c r="E189" s="55">
        <f t="shared" si="13"/>
        <v>243.80723437747434</v>
      </c>
      <c r="F189" s="247">
        <f t="shared" si="14"/>
        <v>64129.247966741765</v>
      </c>
    </row>
    <row r="190" spans="1:6" ht="15.75" customHeight="1">
      <c r="A190" s="248">
        <f t="shared" si="15"/>
        <v>159</v>
      </c>
      <c r="B190" s="54">
        <f t="shared" si="12"/>
        <v>48670</v>
      </c>
      <c r="C190" s="55">
        <f t="shared" si="16"/>
        <v>404.73987238027246</v>
      </c>
      <c r="D190" s="53">
        <f t="shared" si="17"/>
        <v>160.32311991685441</v>
      </c>
      <c r="E190" s="55">
        <f t="shared" si="13"/>
        <v>244.41675246341805</v>
      </c>
      <c r="F190" s="247">
        <f t="shared" si="14"/>
        <v>63884.831214278347</v>
      </c>
    </row>
    <row r="191" spans="1:6" ht="15.75" customHeight="1">
      <c r="A191" s="248">
        <f t="shared" si="15"/>
        <v>160</v>
      </c>
      <c r="B191" s="54">
        <f t="shared" si="12"/>
        <v>48700</v>
      </c>
      <c r="C191" s="55">
        <f t="shared" si="16"/>
        <v>404.73987238027246</v>
      </c>
      <c r="D191" s="53">
        <f t="shared" si="17"/>
        <v>159.71207803569587</v>
      </c>
      <c r="E191" s="55">
        <f t="shared" si="13"/>
        <v>245.02779434457659</v>
      </c>
      <c r="F191" s="247">
        <f t="shared" si="14"/>
        <v>63639.803419933771</v>
      </c>
    </row>
    <row r="192" spans="1:6" ht="15.75" customHeight="1">
      <c r="A192" s="248">
        <f t="shared" si="15"/>
        <v>161</v>
      </c>
      <c r="B192" s="54">
        <f t="shared" si="12"/>
        <v>48731</v>
      </c>
      <c r="C192" s="55">
        <f t="shared" si="16"/>
        <v>404.73987238027246</v>
      </c>
      <c r="D192" s="53">
        <f t="shared" si="17"/>
        <v>159.09950854983444</v>
      </c>
      <c r="E192" s="55">
        <f t="shared" si="13"/>
        <v>245.64036383043802</v>
      </c>
      <c r="F192" s="247">
        <f t="shared" si="14"/>
        <v>63394.163056103331</v>
      </c>
    </row>
    <row r="193" spans="1:6" ht="15.75" customHeight="1">
      <c r="A193" s="248">
        <f t="shared" si="15"/>
        <v>162</v>
      </c>
      <c r="B193" s="54">
        <f t="shared" si="12"/>
        <v>48761</v>
      </c>
      <c r="C193" s="55">
        <f t="shared" si="16"/>
        <v>404.73987238027246</v>
      </c>
      <c r="D193" s="53">
        <f t="shared" si="17"/>
        <v>158.48540764025833</v>
      </c>
      <c r="E193" s="55">
        <f t="shared" si="13"/>
        <v>246.25446474001413</v>
      </c>
      <c r="F193" s="247">
        <f t="shared" si="14"/>
        <v>63147.908591363317</v>
      </c>
    </row>
    <row r="194" spans="1:6" ht="15.75" customHeight="1">
      <c r="A194" s="248">
        <f t="shared" si="15"/>
        <v>163</v>
      </c>
      <c r="B194" s="54">
        <f t="shared" si="12"/>
        <v>48792</v>
      </c>
      <c r="C194" s="55">
        <f t="shared" si="16"/>
        <v>404.73987238027246</v>
      </c>
      <c r="D194" s="53">
        <f t="shared" si="17"/>
        <v>157.8697714784083</v>
      </c>
      <c r="E194" s="55">
        <f t="shared" si="13"/>
        <v>246.87010090186416</v>
      </c>
      <c r="F194" s="247">
        <f t="shared" si="14"/>
        <v>62901.038490461455</v>
      </c>
    </row>
    <row r="195" spans="1:6" ht="15.75" customHeight="1">
      <c r="A195" s="248">
        <f t="shared" si="15"/>
        <v>164</v>
      </c>
      <c r="B195" s="54">
        <f t="shared" si="12"/>
        <v>48823</v>
      </c>
      <c r="C195" s="55">
        <f t="shared" si="16"/>
        <v>404.73987238027246</v>
      </c>
      <c r="D195" s="53">
        <f t="shared" si="17"/>
        <v>157.25259622615363</v>
      </c>
      <c r="E195" s="55">
        <f t="shared" si="13"/>
        <v>247.48727615411883</v>
      </c>
      <c r="F195" s="247">
        <f t="shared" si="14"/>
        <v>62653.551214307336</v>
      </c>
    </row>
    <row r="196" spans="1:6" ht="15.75" customHeight="1">
      <c r="A196" s="248">
        <f t="shared" si="15"/>
        <v>165</v>
      </c>
      <c r="B196" s="54">
        <f t="shared" si="12"/>
        <v>48853</v>
      </c>
      <c r="C196" s="55">
        <f t="shared" si="16"/>
        <v>404.73987238027246</v>
      </c>
      <c r="D196" s="53">
        <f t="shared" si="17"/>
        <v>156.63387803576833</v>
      </c>
      <c r="E196" s="55">
        <f t="shared" si="13"/>
        <v>248.10599434450413</v>
      </c>
      <c r="F196" s="247">
        <f t="shared" si="14"/>
        <v>62405.445219962829</v>
      </c>
    </row>
    <row r="197" spans="1:6" ht="15.75" customHeight="1">
      <c r="A197" s="248">
        <f t="shared" si="15"/>
        <v>166</v>
      </c>
      <c r="B197" s="54">
        <f t="shared" si="12"/>
        <v>48884</v>
      </c>
      <c r="C197" s="55">
        <f t="shared" si="16"/>
        <v>404.73987238027246</v>
      </c>
      <c r="D197" s="53">
        <f t="shared" si="17"/>
        <v>156.01361304990706</v>
      </c>
      <c r="E197" s="55">
        <f t="shared" si="13"/>
        <v>248.72625933036539</v>
      </c>
      <c r="F197" s="247">
        <f t="shared" si="14"/>
        <v>62156.718960632461</v>
      </c>
    </row>
    <row r="198" spans="1:6" ht="15.75" customHeight="1">
      <c r="A198" s="248">
        <f t="shared" si="15"/>
        <v>167</v>
      </c>
      <c r="B198" s="54">
        <f t="shared" si="12"/>
        <v>48914</v>
      </c>
      <c r="C198" s="55">
        <f t="shared" si="16"/>
        <v>404.73987238027246</v>
      </c>
      <c r="D198" s="53">
        <f t="shared" si="17"/>
        <v>155.39179740158116</v>
      </c>
      <c r="E198" s="55">
        <f t="shared" si="13"/>
        <v>249.3480749786913</v>
      </c>
      <c r="F198" s="247">
        <f t="shared" si="14"/>
        <v>61907.370885653771</v>
      </c>
    </row>
    <row r="199" spans="1:6" ht="15.75" customHeight="1">
      <c r="A199" s="248">
        <f t="shared" si="15"/>
        <v>168</v>
      </c>
      <c r="B199" s="54">
        <f t="shared" si="12"/>
        <v>48945</v>
      </c>
      <c r="C199" s="55">
        <f t="shared" si="16"/>
        <v>404.73987238027246</v>
      </c>
      <c r="D199" s="53">
        <f t="shared" si="17"/>
        <v>154.76842721413442</v>
      </c>
      <c r="E199" s="55">
        <f t="shared" si="13"/>
        <v>249.97144516613804</v>
      </c>
      <c r="F199" s="247">
        <f t="shared" si="14"/>
        <v>61657.399440487636</v>
      </c>
    </row>
    <row r="200" spans="1:6" ht="15.75" customHeight="1">
      <c r="A200" s="248">
        <f t="shared" si="15"/>
        <v>169</v>
      </c>
      <c r="B200" s="54">
        <f t="shared" si="12"/>
        <v>48976</v>
      </c>
      <c r="C200" s="55">
        <f t="shared" si="16"/>
        <v>404.73987238027246</v>
      </c>
      <c r="D200" s="53">
        <f t="shared" si="17"/>
        <v>154.14349860121908</v>
      </c>
      <c r="E200" s="55">
        <f t="shared" si="13"/>
        <v>250.59637377905338</v>
      </c>
      <c r="F200" s="247">
        <f t="shared" si="14"/>
        <v>61406.803066708584</v>
      </c>
    </row>
    <row r="201" spans="1:6" ht="15.75" customHeight="1">
      <c r="A201" s="248">
        <f t="shared" si="15"/>
        <v>170</v>
      </c>
      <c r="B201" s="54">
        <f t="shared" si="12"/>
        <v>49004</v>
      </c>
      <c r="C201" s="55">
        <f t="shared" si="16"/>
        <v>404.73987238027246</v>
      </c>
      <c r="D201" s="53">
        <f t="shared" si="17"/>
        <v>153.51700766677146</v>
      </c>
      <c r="E201" s="55">
        <f t="shared" si="13"/>
        <v>251.222864713501</v>
      </c>
      <c r="F201" s="247">
        <f t="shared" si="14"/>
        <v>61155.580201995086</v>
      </c>
    </row>
    <row r="202" spans="1:6" ht="15.75" customHeight="1">
      <c r="A202" s="248">
        <f t="shared" si="15"/>
        <v>171</v>
      </c>
      <c r="B202" s="54">
        <f t="shared" si="12"/>
        <v>49035</v>
      </c>
      <c r="C202" s="55">
        <f t="shared" si="16"/>
        <v>404.73987238027246</v>
      </c>
      <c r="D202" s="53">
        <f t="shared" si="17"/>
        <v>152.88895050498772</v>
      </c>
      <c r="E202" s="55">
        <f t="shared" si="13"/>
        <v>251.85092187528474</v>
      </c>
      <c r="F202" s="247">
        <f t="shared" si="14"/>
        <v>60903.729280119798</v>
      </c>
    </row>
    <row r="203" spans="1:6" ht="15.75" customHeight="1">
      <c r="A203" s="248">
        <f t="shared" si="15"/>
        <v>172</v>
      </c>
      <c r="B203" s="54">
        <f t="shared" si="12"/>
        <v>49065</v>
      </c>
      <c r="C203" s="55">
        <f t="shared" si="16"/>
        <v>404.73987238027246</v>
      </c>
      <c r="D203" s="53">
        <f t="shared" si="17"/>
        <v>152.25932320029949</v>
      </c>
      <c r="E203" s="55">
        <f t="shared" si="13"/>
        <v>252.48054917997297</v>
      </c>
      <c r="F203" s="247">
        <f t="shared" si="14"/>
        <v>60651.248730939828</v>
      </c>
    </row>
    <row r="204" spans="1:6" ht="15.75" customHeight="1">
      <c r="A204" s="248">
        <f t="shared" si="15"/>
        <v>173</v>
      </c>
      <c r="B204" s="54">
        <f t="shared" si="12"/>
        <v>49096</v>
      </c>
      <c r="C204" s="55">
        <f t="shared" si="16"/>
        <v>404.73987238027246</v>
      </c>
      <c r="D204" s="53">
        <f t="shared" si="17"/>
        <v>151.62812182734956</v>
      </c>
      <c r="E204" s="55">
        <f t="shared" si="13"/>
        <v>253.1117505529229</v>
      </c>
      <c r="F204" s="247">
        <f t="shared" si="14"/>
        <v>60398.136980386902</v>
      </c>
    </row>
    <row r="205" spans="1:6" ht="15.75" customHeight="1">
      <c r="A205" s="248">
        <f t="shared" si="15"/>
        <v>174</v>
      </c>
      <c r="B205" s="54">
        <f t="shared" si="12"/>
        <v>49126</v>
      </c>
      <c r="C205" s="55">
        <f t="shared" si="16"/>
        <v>404.73987238027246</v>
      </c>
      <c r="D205" s="53">
        <f t="shared" si="17"/>
        <v>150.99534245096726</v>
      </c>
      <c r="E205" s="55">
        <f t="shared" si="13"/>
        <v>253.7445299293052</v>
      </c>
      <c r="F205" s="247">
        <f t="shared" si="14"/>
        <v>60144.392450457599</v>
      </c>
    </row>
    <row r="206" spans="1:6" ht="15.75" customHeight="1">
      <c r="A206" s="248">
        <f t="shared" si="15"/>
        <v>175</v>
      </c>
      <c r="B206" s="54">
        <f t="shared" si="12"/>
        <v>49157</v>
      </c>
      <c r="C206" s="55">
        <f t="shared" si="16"/>
        <v>404.73987238027246</v>
      </c>
      <c r="D206" s="53">
        <f t="shared" si="17"/>
        <v>150.360981126144</v>
      </c>
      <c r="E206" s="55">
        <f t="shared" si="13"/>
        <v>254.37889125412846</v>
      </c>
      <c r="F206" s="247">
        <f t="shared" si="14"/>
        <v>59890.013559203471</v>
      </c>
    </row>
    <row r="207" spans="1:6" ht="15.75" customHeight="1">
      <c r="A207" s="248">
        <f t="shared" si="15"/>
        <v>176</v>
      </c>
      <c r="B207" s="54">
        <f t="shared" si="12"/>
        <v>49188</v>
      </c>
      <c r="C207" s="55">
        <f t="shared" si="16"/>
        <v>404.73987238027246</v>
      </c>
      <c r="D207" s="53">
        <f t="shared" si="17"/>
        <v>149.72503389800869</v>
      </c>
      <c r="E207" s="55">
        <f t="shared" si="13"/>
        <v>255.01483848226377</v>
      </c>
      <c r="F207" s="247">
        <f t="shared" si="14"/>
        <v>59634.998720721211</v>
      </c>
    </row>
    <row r="208" spans="1:6" ht="15.75" customHeight="1">
      <c r="A208" s="248">
        <f t="shared" si="15"/>
        <v>177</v>
      </c>
      <c r="B208" s="54">
        <f t="shared" si="12"/>
        <v>49218</v>
      </c>
      <c r="C208" s="55">
        <f t="shared" si="16"/>
        <v>404.73987238027246</v>
      </c>
      <c r="D208" s="53">
        <f t="shared" si="17"/>
        <v>149.08749680180304</v>
      </c>
      <c r="E208" s="55">
        <f t="shared" si="13"/>
        <v>255.65237557846942</v>
      </c>
      <c r="F208" s="247">
        <f t="shared" si="14"/>
        <v>59379.346345142738</v>
      </c>
    </row>
    <row r="209" spans="1:6" ht="15.75" customHeight="1">
      <c r="A209" s="248">
        <f t="shared" si="15"/>
        <v>178</v>
      </c>
      <c r="B209" s="54">
        <f t="shared" si="12"/>
        <v>49249</v>
      </c>
      <c r="C209" s="55">
        <f t="shared" si="16"/>
        <v>404.73987238027246</v>
      </c>
      <c r="D209" s="53">
        <f t="shared" si="17"/>
        <v>148.44836586285686</v>
      </c>
      <c r="E209" s="55">
        <f t="shared" si="13"/>
        <v>256.2915065174156</v>
      </c>
      <c r="F209" s="247">
        <f t="shared" si="14"/>
        <v>59123.054838625321</v>
      </c>
    </row>
    <row r="210" spans="1:6" ht="15.75" customHeight="1">
      <c r="A210" s="248">
        <f t="shared" si="15"/>
        <v>179</v>
      </c>
      <c r="B210" s="54">
        <f t="shared" si="12"/>
        <v>49279</v>
      </c>
      <c r="C210" s="55">
        <f t="shared" si="16"/>
        <v>404.73987238027246</v>
      </c>
      <c r="D210" s="53">
        <f t="shared" si="17"/>
        <v>147.8076370965633</v>
      </c>
      <c r="E210" s="55">
        <f t="shared" si="13"/>
        <v>256.93223528370913</v>
      </c>
      <c r="F210" s="247">
        <f t="shared" si="14"/>
        <v>58866.12260334161</v>
      </c>
    </row>
    <row r="211" spans="1:6" ht="15.75" customHeight="1">
      <c r="A211" s="248">
        <f t="shared" si="15"/>
        <v>180</v>
      </c>
      <c r="B211" s="54">
        <f t="shared" si="12"/>
        <v>49310</v>
      </c>
      <c r="C211" s="55">
        <f t="shared" si="16"/>
        <v>404.73987238027246</v>
      </c>
      <c r="D211" s="53">
        <f t="shared" si="17"/>
        <v>147.16530650835404</v>
      </c>
      <c r="E211" s="55">
        <f t="shared" si="13"/>
        <v>257.57456587191842</v>
      </c>
      <c r="F211" s="247">
        <f t="shared" si="14"/>
        <v>58608.548037469693</v>
      </c>
    </row>
    <row r="212" spans="1:6" ht="15.75" customHeight="1">
      <c r="A212" s="248">
        <f t="shared" si="15"/>
        <v>181</v>
      </c>
      <c r="B212" s="54">
        <f t="shared" si="12"/>
        <v>49341</v>
      </c>
      <c r="C212" s="55">
        <f t="shared" si="16"/>
        <v>404.73987238027246</v>
      </c>
      <c r="D212" s="53">
        <f t="shared" si="17"/>
        <v>146.52137009367422</v>
      </c>
      <c r="E212" s="55">
        <f t="shared" si="13"/>
        <v>258.21850228659821</v>
      </c>
      <c r="F212" s="247">
        <f t="shared" si="14"/>
        <v>58350.329535183097</v>
      </c>
    </row>
    <row r="213" spans="1:6" ht="15.75" customHeight="1">
      <c r="A213" s="248">
        <f t="shared" si="15"/>
        <v>182</v>
      </c>
      <c r="B213" s="54">
        <f t="shared" si="12"/>
        <v>49369</v>
      </c>
      <c r="C213" s="55">
        <f t="shared" si="16"/>
        <v>404.73987238027246</v>
      </c>
      <c r="D213" s="53">
        <f t="shared" si="17"/>
        <v>145.87582383795774</v>
      </c>
      <c r="E213" s="55">
        <f t="shared" si="13"/>
        <v>258.86404854231472</v>
      </c>
      <c r="F213" s="247">
        <f t="shared" si="14"/>
        <v>58091.46548664078</v>
      </c>
    </row>
    <row r="214" spans="1:6" ht="15.75" customHeight="1">
      <c r="A214" s="248">
        <f t="shared" si="15"/>
        <v>183</v>
      </c>
      <c r="B214" s="54">
        <f t="shared" si="12"/>
        <v>49400</v>
      </c>
      <c r="C214" s="55">
        <f t="shared" si="16"/>
        <v>404.73987238027246</v>
      </c>
      <c r="D214" s="53">
        <f t="shared" si="17"/>
        <v>145.22866371660194</v>
      </c>
      <c r="E214" s="55">
        <f t="shared" si="13"/>
        <v>259.51120866367052</v>
      </c>
      <c r="F214" s="247">
        <f t="shared" si="14"/>
        <v>57831.954277977107</v>
      </c>
    </row>
    <row r="215" spans="1:6" ht="15.75" customHeight="1">
      <c r="A215" s="248">
        <f t="shared" si="15"/>
        <v>184</v>
      </c>
      <c r="B215" s="54">
        <f t="shared" si="12"/>
        <v>49430</v>
      </c>
      <c r="C215" s="55">
        <f t="shared" si="16"/>
        <v>404.73987238027246</v>
      </c>
      <c r="D215" s="53">
        <f t="shared" si="17"/>
        <v>144.57988569494276</v>
      </c>
      <c r="E215" s="55">
        <f t="shared" si="13"/>
        <v>260.15998668532973</v>
      </c>
      <c r="F215" s="247">
        <f t="shared" si="14"/>
        <v>57571.794291291779</v>
      </c>
    </row>
    <row r="216" spans="1:6" ht="15.75" customHeight="1">
      <c r="A216" s="248">
        <f t="shared" si="15"/>
        <v>185</v>
      </c>
      <c r="B216" s="54">
        <f t="shared" si="12"/>
        <v>49461</v>
      </c>
      <c r="C216" s="55">
        <f t="shared" si="16"/>
        <v>404.73987238027246</v>
      </c>
      <c r="D216" s="53">
        <f t="shared" si="17"/>
        <v>143.92948572822945</v>
      </c>
      <c r="E216" s="55">
        <f t="shared" si="13"/>
        <v>260.81038665204301</v>
      </c>
      <c r="F216" s="247">
        <f t="shared" si="14"/>
        <v>57310.983904639739</v>
      </c>
    </row>
    <row r="217" spans="1:6" ht="15.75" customHeight="1">
      <c r="A217" s="248">
        <f t="shared" si="15"/>
        <v>186</v>
      </c>
      <c r="B217" s="54">
        <f t="shared" si="12"/>
        <v>49491</v>
      </c>
      <c r="C217" s="55">
        <f t="shared" si="16"/>
        <v>404.73987238027246</v>
      </c>
      <c r="D217" s="53">
        <f t="shared" si="17"/>
        <v>143.27745976159935</v>
      </c>
      <c r="E217" s="55">
        <f t="shared" si="13"/>
        <v>261.46241261867311</v>
      </c>
      <c r="F217" s="247">
        <f t="shared" si="14"/>
        <v>57049.521492021064</v>
      </c>
    </row>
    <row r="218" spans="1:6" ht="15.75" customHeight="1">
      <c r="A218" s="248">
        <f t="shared" si="15"/>
        <v>187</v>
      </c>
      <c r="B218" s="54">
        <f t="shared" si="12"/>
        <v>49522</v>
      </c>
      <c r="C218" s="55">
        <f t="shared" si="16"/>
        <v>404.73987238027246</v>
      </c>
      <c r="D218" s="53">
        <f t="shared" si="17"/>
        <v>142.62380373005266</v>
      </c>
      <c r="E218" s="55">
        <f t="shared" si="13"/>
        <v>262.1160686502198</v>
      </c>
      <c r="F218" s="247">
        <f t="shared" si="14"/>
        <v>56787.405423370845</v>
      </c>
    </row>
    <row r="219" spans="1:6" ht="15.75" customHeight="1">
      <c r="A219" s="248">
        <f t="shared" si="15"/>
        <v>188</v>
      </c>
      <c r="B219" s="54">
        <f t="shared" si="12"/>
        <v>49553</v>
      </c>
      <c r="C219" s="55">
        <f t="shared" si="16"/>
        <v>404.73987238027246</v>
      </c>
      <c r="D219" s="53">
        <f t="shared" si="17"/>
        <v>141.96851355842711</v>
      </c>
      <c r="E219" s="55">
        <f t="shared" si="13"/>
        <v>262.77135882184535</v>
      </c>
      <c r="F219" s="247">
        <f t="shared" si="14"/>
        <v>56524.634064548998</v>
      </c>
    </row>
    <row r="220" spans="1:6" ht="15.75" customHeight="1">
      <c r="A220" s="248">
        <f t="shared" si="15"/>
        <v>189</v>
      </c>
      <c r="B220" s="54">
        <f t="shared" si="12"/>
        <v>49583</v>
      </c>
      <c r="C220" s="55">
        <f t="shared" si="16"/>
        <v>404.73987238027246</v>
      </c>
      <c r="D220" s="53">
        <f t="shared" si="17"/>
        <v>141.31158516137251</v>
      </c>
      <c r="E220" s="55">
        <f t="shared" si="13"/>
        <v>263.42828721889998</v>
      </c>
      <c r="F220" s="247">
        <f t="shared" si="14"/>
        <v>56261.205777330098</v>
      </c>
    </row>
    <row r="221" spans="1:6" ht="15.75" customHeight="1">
      <c r="A221" s="248">
        <f t="shared" si="15"/>
        <v>190</v>
      </c>
      <c r="B221" s="54">
        <f t="shared" si="12"/>
        <v>49614</v>
      </c>
      <c r="C221" s="55">
        <f t="shared" si="16"/>
        <v>404.73987238027246</v>
      </c>
      <c r="D221" s="53">
        <f t="shared" si="17"/>
        <v>140.65301444332525</v>
      </c>
      <c r="E221" s="55">
        <f t="shared" si="13"/>
        <v>264.08685793694724</v>
      </c>
      <c r="F221" s="247">
        <f t="shared" si="14"/>
        <v>55997.11891939315</v>
      </c>
    </row>
    <row r="222" spans="1:6" ht="15.75" customHeight="1">
      <c r="A222" s="248">
        <f t="shared" si="15"/>
        <v>191</v>
      </c>
      <c r="B222" s="54">
        <f t="shared" si="12"/>
        <v>49644</v>
      </c>
      <c r="C222" s="55">
        <f t="shared" si="16"/>
        <v>404.73987238027246</v>
      </c>
      <c r="D222" s="53">
        <f t="shared" si="17"/>
        <v>139.99279729848288</v>
      </c>
      <c r="E222" s="55">
        <f t="shared" si="13"/>
        <v>264.7470750817896</v>
      </c>
      <c r="F222" s="247">
        <f t="shared" si="14"/>
        <v>55732.371844311361</v>
      </c>
    </row>
    <row r="223" spans="1:6" ht="15.75" customHeight="1">
      <c r="A223" s="248">
        <f t="shared" si="15"/>
        <v>192</v>
      </c>
      <c r="B223" s="54">
        <f t="shared" si="12"/>
        <v>49675</v>
      </c>
      <c r="C223" s="55">
        <f t="shared" si="16"/>
        <v>404.73987238027246</v>
      </c>
      <c r="D223" s="53">
        <f t="shared" si="17"/>
        <v>139.33092961077841</v>
      </c>
      <c r="E223" s="55">
        <f t="shared" si="13"/>
        <v>265.40894276949405</v>
      </c>
      <c r="F223" s="247">
        <f t="shared" si="14"/>
        <v>55466.962901541869</v>
      </c>
    </row>
    <row r="224" spans="1:6" ht="15.75" customHeight="1">
      <c r="A224" s="248">
        <f t="shared" si="15"/>
        <v>193</v>
      </c>
      <c r="B224" s="54">
        <f t="shared" ref="B224:B287" si="18">EDATE(B223,1)</f>
        <v>49706</v>
      </c>
      <c r="C224" s="55">
        <f t="shared" si="16"/>
        <v>404.73987238027246</v>
      </c>
      <c r="D224" s="53">
        <f t="shared" si="17"/>
        <v>138.66740725385466</v>
      </c>
      <c r="E224" s="55">
        <f t="shared" ref="E224:E287" si="19">C224-D224</f>
        <v>266.0724651264178</v>
      </c>
      <c r="F224" s="247">
        <f t="shared" ref="F224:F287" si="20">F223-E224</f>
        <v>55200.890436415451</v>
      </c>
    </row>
    <row r="225" spans="1:6" ht="15.75" customHeight="1">
      <c r="A225" s="248">
        <f t="shared" ref="A225:A288" si="21">A224+1</f>
        <v>194</v>
      </c>
      <c r="B225" s="54">
        <f t="shared" si="18"/>
        <v>49735</v>
      </c>
      <c r="C225" s="55">
        <f t="shared" ref="C225:C288" si="22">-$E$26</f>
        <v>404.73987238027246</v>
      </c>
      <c r="D225" s="53">
        <f t="shared" ref="D225:D288" si="23">F224*$E$25</f>
        <v>138.00222609103864</v>
      </c>
      <c r="E225" s="55">
        <f t="shared" si="19"/>
        <v>266.73764628923379</v>
      </c>
      <c r="F225" s="247">
        <f t="shared" si="20"/>
        <v>54934.152790126216</v>
      </c>
    </row>
    <row r="226" spans="1:6" ht="15.75" customHeight="1">
      <c r="A226" s="248">
        <f t="shared" si="21"/>
        <v>195</v>
      </c>
      <c r="B226" s="54">
        <f t="shared" si="18"/>
        <v>49766</v>
      </c>
      <c r="C226" s="55">
        <f t="shared" si="22"/>
        <v>404.73987238027246</v>
      </c>
      <c r="D226" s="53">
        <f t="shared" si="23"/>
        <v>137.33538197531556</v>
      </c>
      <c r="E226" s="55">
        <f t="shared" si="19"/>
        <v>267.4044904049569</v>
      </c>
      <c r="F226" s="247">
        <f t="shared" si="20"/>
        <v>54666.748299721257</v>
      </c>
    </row>
    <row r="227" spans="1:6" ht="15.75" customHeight="1">
      <c r="A227" s="248">
        <f t="shared" si="21"/>
        <v>196</v>
      </c>
      <c r="B227" s="54">
        <f t="shared" si="18"/>
        <v>49796</v>
      </c>
      <c r="C227" s="55">
        <f t="shared" si="22"/>
        <v>404.73987238027246</v>
      </c>
      <c r="D227" s="53">
        <f t="shared" si="23"/>
        <v>136.66687074930314</v>
      </c>
      <c r="E227" s="55">
        <f t="shared" si="19"/>
        <v>268.07300163096932</v>
      </c>
      <c r="F227" s="247">
        <f t="shared" si="20"/>
        <v>54398.675298090289</v>
      </c>
    </row>
    <row r="228" spans="1:6" ht="15.75" customHeight="1">
      <c r="A228" s="248">
        <f t="shared" si="21"/>
        <v>197</v>
      </c>
      <c r="B228" s="54">
        <f t="shared" si="18"/>
        <v>49827</v>
      </c>
      <c r="C228" s="55">
        <f t="shared" si="22"/>
        <v>404.73987238027246</v>
      </c>
      <c r="D228" s="53">
        <f t="shared" si="23"/>
        <v>135.99668824522573</v>
      </c>
      <c r="E228" s="55">
        <f t="shared" si="19"/>
        <v>268.7431841350467</v>
      </c>
      <c r="F228" s="247">
        <f t="shared" si="20"/>
        <v>54129.932113955241</v>
      </c>
    </row>
    <row r="229" spans="1:6" ht="15.75" customHeight="1">
      <c r="A229" s="248">
        <f t="shared" si="21"/>
        <v>198</v>
      </c>
      <c r="B229" s="54">
        <f t="shared" si="18"/>
        <v>49857</v>
      </c>
      <c r="C229" s="55">
        <f t="shared" si="22"/>
        <v>404.73987238027246</v>
      </c>
      <c r="D229" s="53">
        <f t="shared" si="23"/>
        <v>135.32483028488809</v>
      </c>
      <c r="E229" s="55">
        <f t="shared" si="19"/>
        <v>269.41504209538436</v>
      </c>
      <c r="F229" s="247">
        <f t="shared" si="20"/>
        <v>53860.51707185986</v>
      </c>
    </row>
    <row r="230" spans="1:6" ht="15.75" customHeight="1">
      <c r="A230" s="248">
        <f t="shared" si="21"/>
        <v>199</v>
      </c>
      <c r="B230" s="54">
        <f t="shared" si="18"/>
        <v>49888</v>
      </c>
      <c r="C230" s="55">
        <f t="shared" si="22"/>
        <v>404.73987238027246</v>
      </c>
      <c r="D230" s="53">
        <f t="shared" si="23"/>
        <v>134.65129267964966</v>
      </c>
      <c r="E230" s="55">
        <f t="shared" si="19"/>
        <v>270.0885797006228</v>
      </c>
      <c r="F230" s="247">
        <f t="shared" si="20"/>
        <v>53590.428492159241</v>
      </c>
    </row>
    <row r="231" spans="1:6" ht="15.75" customHeight="1">
      <c r="A231" s="248">
        <f t="shared" si="21"/>
        <v>200</v>
      </c>
      <c r="B231" s="54">
        <f t="shared" si="18"/>
        <v>49919</v>
      </c>
      <c r="C231" s="55">
        <f t="shared" si="22"/>
        <v>404.73987238027246</v>
      </c>
      <c r="D231" s="53">
        <f t="shared" si="23"/>
        <v>133.97607123039811</v>
      </c>
      <c r="E231" s="55">
        <f t="shared" si="19"/>
        <v>270.76380114987433</v>
      </c>
      <c r="F231" s="247">
        <f t="shared" si="20"/>
        <v>53319.66469100937</v>
      </c>
    </row>
    <row r="232" spans="1:6" ht="15.75" customHeight="1">
      <c r="A232" s="248">
        <f t="shared" si="21"/>
        <v>201</v>
      </c>
      <c r="B232" s="54">
        <f t="shared" si="18"/>
        <v>49949</v>
      </c>
      <c r="C232" s="55">
        <f t="shared" si="22"/>
        <v>404.73987238027246</v>
      </c>
      <c r="D232" s="53">
        <f t="shared" si="23"/>
        <v>133.29916172752343</v>
      </c>
      <c r="E232" s="55">
        <f t="shared" si="19"/>
        <v>271.44071065274903</v>
      </c>
      <c r="F232" s="247">
        <f t="shared" si="20"/>
        <v>53048.223980356619</v>
      </c>
    </row>
    <row r="233" spans="1:6" ht="15.75" customHeight="1">
      <c r="A233" s="248">
        <f t="shared" si="21"/>
        <v>202</v>
      </c>
      <c r="B233" s="54">
        <f t="shared" si="18"/>
        <v>49980</v>
      </c>
      <c r="C233" s="55">
        <f t="shared" si="22"/>
        <v>404.73987238027246</v>
      </c>
      <c r="D233" s="53">
        <f t="shared" si="23"/>
        <v>132.62055995089156</v>
      </c>
      <c r="E233" s="55">
        <f t="shared" si="19"/>
        <v>272.1193124293809</v>
      </c>
      <c r="F233" s="247">
        <f t="shared" si="20"/>
        <v>52776.10466792724</v>
      </c>
    </row>
    <row r="234" spans="1:6" ht="15.75" customHeight="1">
      <c r="A234" s="248">
        <f t="shared" si="21"/>
        <v>203</v>
      </c>
      <c r="B234" s="54">
        <f t="shared" si="18"/>
        <v>50010</v>
      </c>
      <c r="C234" s="55">
        <f t="shared" si="22"/>
        <v>404.73987238027246</v>
      </c>
      <c r="D234" s="53">
        <f t="shared" si="23"/>
        <v>131.94026166981811</v>
      </c>
      <c r="E234" s="55">
        <f t="shared" si="19"/>
        <v>272.79961071045432</v>
      </c>
      <c r="F234" s="247">
        <f t="shared" si="20"/>
        <v>52503.305057216785</v>
      </c>
    </row>
    <row r="235" spans="1:6" ht="15.75" customHeight="1">
      <c r="A235" s="248">
        <f t="shared" si="21"/>
        <v>204</v>
      </c>
      <c r="B235" s="54">
        <f t="shared" si="18"/>
        <v>50041</v>
      </c>
      <c r="C235" s="55">
        <f t="shared" si="22"/>
        <v>404.73987238027246</v>
      </c>
      <c r="D235" s="53">
        <f t="shared" si="23"/>
        <v>131.25826264304197</v>
      </c>
      <c r="E235" s="55">
        <f t="shared" si="19"/>
        <v>273.48160973723049</v>
      </c>
      <c r="F235" s="247">
        <f t="shared" si="20"/>
        <v>52229.823447479554</v>
      </c>
    </row>
    <row r="236" spans="1:6" ht="15.75" customHeight="1">
      <c r="A236" s="248">
        <f t="shared" si="21"/>
        <v>205</v>
      </c>
      <c r="B236" s="54">
        <f t="shared" si="18"/>
        <v>50072</v>
      </c>
      <c r="C236" s="55">
        <f t="shared" si="22"/>
        <v>404.73987238027246</v>
      </c>
      <c r="D236" s="53">
        <f t="shared" si="23"/>
        <v>130.57455861869889</v>
      </c>
      <c r="E236" s="55">
        <f t="shared" si="19"/>
        <v>274.16531376157354</v>
      </c>
      <c r="F236" s="247">
        <f t="shared" si="20"/>
        <v>51955.658133717981</v>
      </c>
    </row>
    <row r="237" spans="1:6" ht="15.75" customHeight="1">
      <c r="A237" s="248">
        <f t="shared" si="21"/>
        <v>206</v>
      </c>
      <c r="B237" s="54">
        <f t="shared" si="18"/>
        <v>50100</v>
      </c>
      <c r="C237" s="55">
        <f t="shared" si="22"/>
        <v>404.73987238027246</v>
      </c>
      <c r="D237" s="53">
        <f t="shared" si="23"/>
        <v>129.88914533429497</v>
      </c>
      <c r="E237" s="55">
        <f t="shared" si="19"/>
        <v>274.85072704597746</v>
      </c>
      <c r="F237" s="247">
        <f t="shared" si="20"/>
        <v>51680.807406672007</v>
      </c>
    </row>
    <row r="238" spans="1:6" ht="15.75" customHeight="1">
      <c r="A238" s="248">
        <f t="shared" si="21"/>
        <v>207</v>
      </c>
      <c r="B238" s="54">
        <f t="shared" si="18"/>
        <v>50131</v>
      </c>
      <c r="C238" s="55">
        <f t="shared" si="22"/>
        <v>404.73987238027246</v>
      </c>
      <c r="D238" s="53">
        <f t="shared" si="23"/>
        <v>129.20201851668003</v>
      </c>
      <c r="E238" s="55">
        <f t="shared" si="19"/>
        <v>275.53785386359243</v>
      </c>
      <c r="F238" s="247">
        <f t="shared" si="20"/>
        <v>51405.269552808415</v>
      </c>
    </row>
    <row r="239" spans="1:6" ht="15.75" customHeight="1">
      <c r="A239" s="248">
        <f t="shared" si="21"/>
        <v>208</v>
      </c>
      <c r="B239" s="54">
        <f t="shared" si="18"/>
        <v>50161</v>
      </c>
      <c r="C239" s="55">
        <f t="shared" si="22"/>
        <v>404.73987238027246</v>
      </c>
      <c r="D239" s="53">
        <f t="shared" si="23"/>
        <v>128.51317388202105</v>
      </c>
      <c r="E239" s="55">
        <f t="shared" si="19"/>
        <v>276.22669849825138</v>
      </c>
      <c r="F239" s="247">
        <f t="shared" si="20"/>
        <v>51129.042854310166</v>
      </c>
    </row>
    <row r="240" spans="1:6" ht="15.75" customHeight="1">
      <c r="A240" s="248">
        <f t="shared" si="21"/>
        <v>209</v>
      </c>
      <c r="B240" s="54">
        <f t="shared" si="18"/>
        <v>50192</v>
      </c>
      <c r="C240" s="55">
        <f t="shared" si="22"/>
        <v>404.73987238027246</v>
      </c>
      <c r="D240" s="53">
        <f t="shared" si="23"/>
        <v>127.82260713577541</v>
      </c>
      <c r="E240" s="55">
        <f t="shared" si="19"/>
        <v>276.91726524449706</v>
      </c>
      <c r="F240" s="247">
        <f t="shared" si="20"/>
        <v>50852.125589065668</v>
      </c>
    </row>
    <row r="241" spans="1:6" ht="15.75" customHeight="1">
      <c r="A241" s="248">
        <f t="shared" si="21"/>
        <v>210</v>
      </c>
      <c r="B241" s="54">
        <f t="shared" si="18"/>
        <v>50222</v>
      </c>
      <c r="C241" s="55">
        <f t="shared" si="22"/>
        <v>404.73987238027246</v>
      </c>
      <c r="D241" s="53">
        <f t="shared" si="23"/>
        <v>127.13031397266417</v>
      </c>
      <c r="E241" s="55">
        <f t="shared" si="19"/>
        <v>277.60955840760829</v>
      </c>
      <c r="F241" s="247">
        <f t="shared" si="20"/>
        <v>50574.516030658058</v>
      </c>
    </row>
    <row r="242" spans="1:6" ht="15.75" customHeight="1">
      <c r="A242" s="248">
        <f t="shared" si="21"/>
        <v>211</v>
      </c>
      <c r="B242" s="54">
        <f t="shared" si="18"/>
        <v>50253</v>
      </c>
      <c r="C242" s="55">
        <f t="shared" si="22"/>
        <v>404.73987238027246</v>
      </c>
      <c r="D242" s="53">
        <f t="shared" si="23"/>
        <v>126.43629007664515</v>
      </c>
      <c r="E242" s="55">
        <f t="shared" si="19"/>
        <v>278.30358230362731</v>
      </c>
      <c r="F242" s="247">
        <f t="shared" si="20"/>
        <v>50296.212448354432</v>
      </c>
    </row>
    <row r="243" spans="1:6" ht="15.75" customHeight="1">
      <c r="A243" s="248">
        <f t="shared" si="21"/>
        <v>212</v>
      </c>
      <c r="B243" s="54">
        <f t="shared" si="18"/>
        <v>50284</v>
      </c>
      <c r="C243" s="55">
        <f t="shared" si="22"/>
        <v>404.73987238027246</v>
      </c>
      <c r="D243" s="53">
        <f t="shared" si="23"/>
        <v>125.74053112088609</v>
      </c>
      <c r="E243" s="55">
        <f t="shared" si="19"/>
        <v>278.99934125938637</v>
      </c>
      <c r="F243" s="247">
        <f t="shared" si="20"/>
        <v>50017.213107095049</v>
      </c>
    </row>
    <row r="244" spans="1:6" ht="15.75" customHeight="1">
      <c r="A244" s="248">
        <f t="shared" si="21"/>
        <v>213</v>
      </c>
      <c r="B244" s="54">
        <f t="shared" si="18"/>
        <v>50314</v>
      </c>
      <c r="C244" s="55">
        <f t="shared" si="22"/>
        <v>404.73987238027246</v>
      </c>
      <c r="D244" s="53">
        <f t="shared" si="23"/>
        <v>125.04303276773763</v>
      </c>
      <c r="E244" s="55">
        <f t="shared" si="19"/>
        <v>279.69683961253486</v>
      </c>
      <c r="F244" s="247">
        <f t="shared" si="20"/>
        <v>49737.516267482511</v>
      </c>
    </row>
    <row r="245" spans="1:6" ht="15.75" customHeight="1">
      <c r="A245" s="248">
        <f t="shared" si="21"/>
        <v>214</v>
      </c>
      <c r="B245" s="54">
        <f t="shared" si="18"/>
        <v>50345</v>
      </c>
      <c r="C245" s="55">
        <f t="shared" si="22"/>
        <v>404.73987238027246</v>
      </c>
      <c r="D245" s="53">
        <f t="shared" si="23"/>
        <v>124.34379066870628</v>
      </c>
      <c r="E245" s="55">
        <f t="shared" si="19"/>
        <v>280.39608171156618</v>
      </c>
      <c r="F245" s="247">
        <f t="shared" si="20"/>
        <v>49457.120185770946</v>
      </c>
    </row>
    <row r="246" spans="1:6" ht="15.75" customHeight="1">
      <c r="A246" s="248">
        <f t="shared" si="21"/>
        <v>215</v>
      </c>
      <c r="B246" s="54">
        <f t="shared" si="18"/>
        <v>50375</v>
      </c>
      <c r="C246" s="55">
        <f t="shared" si="22"/>
        <v>404.73987238027246</v>
      </c>
      <c r="D246" s="53">
        <f t="shared" si="23"/>
        <v>123.64280046442737</v>
      </c>
      <c r="E246" s="55">
        <f t="shared" si="19"/>
        <v>281.09707191584511</v>
      </c>
      <c r="F246" s="247">
        <f t="shared" si="20"/>
        <v>49176.023113855103</v>
      </c>
    </row>
    <row r="247" spans="1:6" ht="15.75" customHeight="1">
      <c r="A247" s="248">
        <f t="shared" si="21"/>
        <v>216</v>
      </c>
      <c r="B247" s="54">
        <f t="shared" si="18"/>
        <v>50406</v>
      </c>
      <c r="C247" s="55">
        <f t="shared" si="22"/>
        <v>404.73987238027246</v>
      </c>
      <c r="D247" s="53">
        <f t="shared" si="23"/>
        <v>122.94005778463776</v>
      </c>
      <c r="E247" s="55">
        <f t="shared" si="19"/>
        <v>281.7998145956347</v>
      </c>
      <c r="F247" s="247">
        <f t="shared" si="20"/>
        <v>48894.223299259465</v>
      </c>
    </row>
    <row r="248" spans="1:6" ht="15.75" customHeight="1">
      <c r="A248" s="248">
        <f t="shared" si="21"/>
        <v>217</v>
      </c>
      <c r="B248" s="54">
        <f t="shared" si="18"/>
        <v>50437</v>
      </c>
      <c r="C248" s="55">
        <f t="shared" si="22"/>
        <v>404.73987238027246</v>
      </c>
      <c r="D248" s="53">
        <f t="shared" si="23"/>
        <v>122.23555824814866</v>
      </c>
      <c r="E248" s="55">
        <f t="shared" si="19"/>
        <v>282.5043141321238</v>
      </c>
      <c r="F248" s="247">
        <f t="shared" si="20"/>
        <v>48611.718985127343</v>
      </c>
    </row>
    <row r="249" spans="1:6" ht="15.75" customHeight="1">
      <c r="A249" s="248">
        <f t="shared" si="21"/>
        <v>218</v>
      </c>
      <c r="B249" s="54">
        <f t="shared" si="18"/>
        <v>50465</v>
      </c>
      <c r="C249" s="55">
        <f t="shared" si="22"/>
        <v>404.73987238027246</v>
      </c>
      <c r="D249" s="53">
        <f t="shared" si="23"/>
        <v>121.52929746281836</v>
      </c>
      <c r="E249" s="55">
        <f t="shared" si="19"/>
        <v>283.2105749174541</v>
      </c>
      <c r="F249" s="247">
        <f t="shared" si="20"/>
        <v>48328.508410209892</v>
      </c>
    </row>
    <row r="250" spans="1:6" ht="15.75" customHeight="1">
      <c r="A250" s="248">
        <f t="shared" si="21"/>
        <v>219</v>
      </c>
      <c r="B250" s="54">
        <f t="shared" si="18"/>
        <v>50496</v>
      </c>
      <c r="C250" s="55">
        <f t="shared" si="22"/>
        <v>404.73987238027246</v>
      </c>
      <c r="D250" s="53">
        <f t="shared" si="23"/>
        <v>120.82127102552474</v>
      </c>
      <c r="E250" s="55">
        <f t="shared" si="19"/>
        <v>283.91860135474769</v>
      </c>
      <c r="F250" s="247">
        <f t="shared" si="20"/>
        <v>48044.589808855148</v>
      </c>
    </row>
    <row r="251" spans="1:6" ht="15.75" customHeight="1">
      <c r="A251" s="248">
        <f t="shared" si="21"/>
        <v>220</v>
      </c>
      <c r="B251" s="54">
        <f t="shared" si="18"/>
        <v>50526</v>
      </c>
      <c r="C251" s="55">
        <f t="shared" si="22"/>
        <v>404.73987238027246</v>
      </c>
      <c r="D251" s="53">
        <f t="shared" si="23"/>
        <v>120.11147452213787</v>
      </c>
      <c r="E251" s="55">
        <f t="shared" si="19"/>
        <v>284.62839785813458</v>
      </c>
      <c r="F251" s="247">
        <f t="shared" si="20"/>
        <v>47759.961410997013</v>
      </c>
    </row>
    <row r="252" spans="1:6" ht="15.75" customHeight="1">
      <c r="A252" s="248">
        <f t="shared" si="21"/>
        <v>221</v>
      </c>
      <c r="B252" s="54">
        <f t="shared" si="18"/>
        <v>50557</v>
      </c>
      <c r="C252" s="55">
        <f t="shared" si="22"/>
        <v>404.73987238027246</v>
      </c>
      <c r="D252" s="53">
        <f t="shared" si="23"/>
        <v>119.39990352749254</v>
      </c>
      <c r="E252" s="55">
        <f t="shared" si="19"/>
        <v>285.33996885277992</v>
      </c>
      <c r="F252" s="247">
        <f t="shared" si="20"/>
        <v>47474.621442144235</v>
      </c>
    </row>
    <row r="253" spans="1:6" ht="15.75" customHeight="1">
      <c r="A253" s="248">
        <f t="shared" si="21"/>
        <v>222</v>
      </c>
      <c r="B253" s="54">
        <f t="shared" si="18"/>
        <v>50587</v>
      </c>
      <c r="C253" s="55">
        <f t="shared" si="22"/>
        <v>404.73987238027246</v>
      </c>
      <c r="D253" s="53">
        <f t="shared" si="23"/>
        <v>118.68655360536059</v>
      </c>
      <c r="E253" s="55">
        <f t="shared" si="19"/>
        <v>286.05331877491187</v>
      </c>
      <c r="F253" s="247">
        <f t="shared" si="20"/>
        <v>47188.568123369325</v>
      </c>
    </row>
    <row r="254" spans="1:6" ht="15.75" customHeight="1">
      <c r="A254" s="248">
        <f t="shared" si="21"/>
        <v>223</v>
      </c>
      <c r="B254" s="54">
        <f t="shared" si="18"/>
        <v>50618</v>
      </c>
      <c r="C254" s="55">
        <f t="shared" si="22"/>
        <v>404.73987238027246</v>
      </c>
      <c r="D254" s="53">
        <f t="shared" si="23"/>
        <v>117.97142030842332</v>
      </c>
      <c r="E254" s="55">
        <f t="shared" si="19"/>
        <v>286.76845207184914</v>
      </c>
      <c r="F254" s="247">
        <f t="shared" si="20"/>
        <v>46901.799671297478</v>
      </c>
    </row>
    <row r="255" spans="1:6" ht="15.75" customHeight="1">
      <c r="A255" s="248">
        <f t="shared" si="21"/>
        <v>224</v>
      </c>
      <c r="B255" s="54">
        <f t="shared" si="18"/>
        <v>50649</v>
      </c>
      <c r="C255" s="55">
        <f t="shared" si="22"/>
        <v>404.73987238027246</v>
      </c>
      <c r="D255" s="53">
        <f t="shared" si="23"/>
        <v>117.25449917824369</v>
      </c>
      <c r="E255" s="55">
        <f t="shared" si="19"/>
        <v>287.48537320202877</v>
      </c>
      <c r="F255" s="247">
        <f t="shared" si="20"/>
        <v>46614.314298095451</v>
      </c>
    </row>
    <row r="256" spans="1:6" ht="15.75" customHeight="1">
      <c r="A256" s="248">
        <f t="shared" si="21"/>
        <v>225</v>
      </c>
      <c r="B256" s="54">
        <f t="shared" si="18"/>
        <v>50679</v>
      </c>
      <c r="C256" s="55">
        <f t="shared" si="22"/>
        <v>404.73987238027246</v>
      </c>
      <c r="D256" s="53">
        <f t="shared" si="23"/>
        <v>116.53578574523863</v>
      </c>
      <c r="E256" s="55">
        <f t="shared" si="19"/>
        <v>288.20408663503383</v>
      </c>
      <c r="F256" s="247">
        <f t="shared" si="20"/>
        <v>46326.110211460415</v>
      </c>
    </row>
    <row r="257" spans="1:6" ht="15.75" customHeight="1">
      <c r="A257" s="248">
        <f t="shared" si="21"/>
        <v>226</v>
      </c>
      <c r="B257" s="54">
        <f t="shared" si="18"/>
        <v>50710</v>
      </c>
      <c r="C257" s="55">
        <f t="shared" si="22"/>
        <v>404.73987238027246</v>
      </c>
      <c r="D257" s="53">
        <f t="shared" si="23"/>
        <v>115.81527552865104</v>
      </c>
      <c r="E257" s="55">
        <f t="shared" si="19"/>
        <v>288.9245968516214</v>
      </c>
      <c r="F257" s="247">
        <f t="shared" si="20"/>
        <v>46037.185614608796</v>
      </c>
    </row>
    <row r="258" spans="1:6" ht="15.75" customHeight="1">
      <c r="A258" s="248">
        <f t="shared" si="21"/>
        <v>227</v>
      </c>
      <c r="B258" s="54">
        <f t="shared" si="18"/>
        <v>50740</v>
      </c>
      <c r="C258" s="55">
        <f t="shared" si="22"/>
        <v>404.73987238027246</v>
      </c>
      <c r="D258" s="53">
        <f t="shared" si="23"/>
        <v>115.09296403652199</v>
      </c>
      <c r="E258" s="55">
        <f t="shared" si="19"/>
        <v>289.64690834375045</v>
      </c>
      <c r="F258" s="247">
        <f t="shared" si="20"/>
        <v>45747.538706265048</v>
      </c>
    </row>
    <row r="259" spans="1:6" ht="15.75" customHeight="1">
      <c r="A259" s="248">
        <f t="shared" si="21"/>
        <v>228</v>
      </c>
      <c r="B259" s="54">
        <f t="shared" si="18"/>
        <v>50771</v>
      </c>
      <c r="C259" s="55">
        <f t="shared" si="22"/>
        <v>404.73987238027246</v>
      </c>
      <c r="D259" s="53">
        <f t="shared" si="23"/>
        <v>114.36884676566262</v>
      </c>
      <c r="E259" s="55">
        <f t="shared" si="19"/>
        <v>290.37102561460983</v>
      </c>
      <c r="F259" s="247">
        <f t="shared" si="20"/>
        <v>45457.16768065044</v>
      </c>
    </row>
    <row r="260" spans="1:6" ht="15.75" customHeight="1">
      <c r="A260" s="248">
        <f t="shared" si="21"/>
        <v>229</v>
      </c>
      <c r="B260" s="54">
        <f t="shared" si="18"/>
        <v>50802</v>
      </c>
      <c r="C260" s="55">
        <f t="shared" si="22"/>
        <v>404.73987238027246</v>
      </c>
      <c r="D260" s="53">
        <f t="shared" si="23"/>
        <v>113.6429192016261</v>
      </c>
      <c r="E260" s="55">
        <f t="shared" si="19"/>
        <v>291.09695317864634</v>
      </c>
      <c r="F260" s="247">
        <f t="shared" si="20"/>
        <v>45166.070727471793</v>
      </c>
    </row>
    <row r="261" spans="1:6" ht="15.75" customHeight="1">
      <c r="A261" s="248">
        <f t="shared" si="21"/>
        <v>230</v>
      </c>
      <c r="B261" s="54">
        <f t="shared" si="18"/>
        <v>50830</v>
      </c>
      <c r="C261" s="55">
        <f t="shared" si="22"/>
        <v>404.73987238027246</v>
      </c>
      <c r="D261" s="53">
        <f t="shared" si="23"/>
        <v>112.91517681867948</v>
      </c>
      <c r="E261" s="55">
        <f t="shared" si="19"/>
        <v>291.82469556159299</v>
      </c>
      <c r="F261" s="247">
        <f t="shared" si="20"/>
        <v>44874.246031910203</v>
      </c>
    </row>
    <row r="262" spans="1:6" ht="15.75" customHeight="1">
      <c r="A262" s="248">
        <f t="shared" si="21"/>
        <v>231</v>
      </c>
      <c r="B262" s="54">
        <f t="shared" si="18"/>
        <v>50861</v>
      </c>
      <c r="C262" s="55">
        <f t="shared" si="22"/>
        <v>404.73987238027246</v>
      </c>
      <c r="D262" s="53">
        <f t="shared" si="23"/>
        <v>112.18561507977552</v>
      </c>
      <c r="E262" s="55">
        <f t="shared" si="19"/>
        <v>292.55425730049694</v>
      </c>
      <c r="F262" s="247">
        <f t="shared" si="20"/>
        <v>44581.691774609702</v>
      </c>
    </row>
    <row r="263" spans="1:6" ht="15.75" customHeight="1">
      <c r="A263" s="248">
        <f t="shared" si="21"/>
        <v>232</v>
      </c>
      <c r="B263" s="54">
        <f t="shared" si="18"/>
        <v>50891</v>
      </c>
      <c r="C263" s="55">
        <f t="shared" si="22"/>
        <v>404.73987238027246</v>
      </c>
      <c r="D263" s="53">
        <f t="shared" si="23"/>
        <v>111.45422943652426</v>
      </c>
      <c r="E263" s="55">
        <f t="shared" si="19"/>
        <v>293.2856429437482</v>
      </c>
      <c r="F263" s="247">
        <f t="shared" si="20"/>
        <v>44288.406131665957</v>
      </c>
    </row>
    <row r="264" spans="1:6" ht="15.75" customHeight="1">
      <c r="A264" s="248">
        <f t="shared" si="21"/>
        <v>233</v>
      </c>
      <c r="B264" s="54">
        <f t="shared" si="18"/>
        <v>50922</v>
      </c>
      <c r="C264" s="55">
        <f t="shared" si="22"/>
        <v>404.73987238027246</v>
      </c>
      <c r="D264" s="53">
        <f t="shared" si="23"/>
        <v>110.7210153291649</v>
      </c>
      <c r="E264" s="55">
        <f t="shared" si="19"/>
        <v>294.01885705110755</v>
      </c>
      <c r="F264" s="247">
        <f t="shared" si="20"/>
        <v>43994.387274614848</v>
      </c>
    </row>
    <row r="265" spans="1:6" ht="15.75" customHeight="1">
      <c r="A265" s="248">
        <f t="shared" si="21"/>
        <v>234</v>
      </c>
      <c r="B265" s="54">
        <f t="shared" si="18"/>
        <v>50952</v>
      </c>
      <c r="C265" s="55">
        <f t="shared" si="22"/>
        <v>404.73987238027246</v>
      </c>
      <c r="D265" s="53">
        <f t="shared" si="23"/>
        <v>109.98596818653712</v>
      </c>
      <c r="E265" s="55">
        <f t="shared" si="19"/>
        <v>294.75390419373537</v>
      </c>
      <c r="F265" s="247">
        <f t="shared" si="20"/>
        <v>43699.633370421114</v>
      </c>
    </row>
    <row r="266" spans="1:6" ht="15.75" customHeight="1">
      <c r="A266" s="248">
        <f t="shared" si="21"/>
        <v>235</v>
      </c>
      <c r="B266" s="54">
        <f t="shared" si="18"/>
        <v>50983</v>
      </c>
      <c r="C266" s="55">
        <f t="shared" si="22"/>
        <v>404.73987238027246</v>
      </c>
      <c r="D266" s="53">
        <f t="shared" si="23"/>
        <v>109.24908342605279</v>
      </c>
      <c r="E266" s="55">
        <f t="shared" si="19"/>
        <v>295.49078895421968</v>
      </c>
      <c r="F266" s="247">
        <f t="shared" si="20"/>
        <v>43404.142581466891</v>
      </c>
    </row>
    <row r="267" spans="1:6" ht="15.75" customHeight="1">
      <c r="A267" s="248">
        <f t="shared" si="21"/>
        <v>236</v>
      </c>
      <c r="B267" s="54">
        <f t="shared" si="18"/>
        <v>51014</v>
      </c>
      <c r="C267" s="55">
        <f t="shared" si="22"/>
        <v>404.73987238027246</v>
      </c>
      <c r="D267" s="53">
        <f t="shared" si="23"/>
        <v>108.51035645366723</v>
      </c>
      <c r="E267" s="55">
        <f t="shared" si="19"/>
        <v>296.22951592660525</v>
      </c>
      <c r="F267" s="247">
        <f t="shared" si="20"/>
        <v>43107.913065540284</v>
      </c>
    </row>
    <row r="268" spans="1:6" ht="15.75" customHeight="1">
      <c r="A268" s="248">
        <f t="shared" si="21"/>
        <v>237</v>
      </c>
      <c r="B268" s="54">
        <f t="shared" si="18"/>
        <v>51044</v>
      </c>
      <c r="C268" s="55">
        <f t="shared" si="22"/>
        <v>404.73987238027246</v>
      </c>
      <c r="D268" s="53">
        <f t="shared" si="23"/>
        <v>107.76978266385072</v>
      </c>
      <c r="E268" s="55">
        <f t="shared" si="19"/>
        <v>296.97008971642174</v>
      </c>
      <c r="F268" s="247">
        <f t="shared" si="20"/>
        <v>42810.942975823862</v>
      </c>
    </row>
    <row r="269" spans="1:6" ht="15.75" customHeight="1">
      <c r="A269" s="248">
        <f t="shared" si="21"/>
        <v>238</v>
      </c>
      <c r="B269" s="54">
        <f t="shared" si="18"/>
        <v>51075</v>
      </c>
      <c r="C269" s="55">
        <f t="shared" si="22"/>
        <v>404.73987238027246</v>
      </c>
      <c r="D269" s="53">
        <f t="shared" si="23"/>
        <v>107.02735743955965</v>
      </c>
      <c r="E269" s="55">
        <f t="shared" si="19"/>
        <v>297.71251494071282</v>
      </c>
      <c r="F269" s="247">
        <f t="shared" si="20"/>
        <v>42513.230460883147</v>
      </c>
    </row>
    <row r="270" spans="1:6" ht="15.75" customHeight="1">
      <c r="A270" s="248">
        <f t="shared" si="21"/>
        <v>239</v>
      </c>
      <c r="B270" s="54">
        <f t="shared" si="18"/>
        <v>51105</v>
      </c>
      <c r="C270" s="55">
        <f t="shared" si="22"/>
        <v>404.73987238027246</v>
      </c>
      <c r="D270" s="53">
        <f t="shared" si="23"/>
        <v>106.28307615220787</v>
      </c>
      <c r="E270" s="55">
        <f t="shared" si="19"/>
        <v>298.4567962280646</v>
      </c>
      <c r="F270" s="247">
        <f t="shared" si="20"/>
        <v>42214.773664655084</v>
      </c>
    </row>
    <row r="271" spans="1:6" ht="15.75" customHeight="1">
      <c r="A271" s="248">
        <f t="shared" si="21"/>
        <v>240</v>
      </c>
      <c r="B271" s="54">
        <f t="shared" si="18"/>
        <v>51136</v>
      </c>
      <c r="C271" s="55">
        <f t="shared" si="22"/>
        <v>404.73987238027246</v>
      </c>
      <c r="D271" s="53">
        <f t="shared" si="23"/>
        <v>105.53693416163772</v>
      </c>
      <c r="E271" s="55">
        <f t="shared" si="19"/>
        <v>299.20293821863476</v>
      </c>
      <c r="F271" s="247">
        <f t="shared" si="20"/>
        <v>41915.570726436446</v>
      </c>
    </row>
    <row r="272" spans="1:6" ht="15.75" customHeight="1">
      <c r="A272" s="248">
        <f t="shared" si="21"/>
        <v>241</v>
      </c>
      <c r="B272" s="54">
        <f t="shared" si="18"/>
        <v>51167</v>
      </c>
      <c r="C272" s="55">
        <f t="shared" si="22"/>
        <v>404.73987238027246</v>
      </c>
      <c r="D272" s="53">
        <f t="shared" si="23"/>
        <v>104.78892681609112</v>
      </c>
      <c r="E272" s="55">
        <f t="shared" si="19"/>
        <v>299.95094556418132</v>
      </c>
      <c r="F272" s="247">
        <f t="shared" si="20"/>
        <v>41615.619780872265</v>
      </c>
    </row>
    <row r="273" spans="1:6" ht="15.75" customHeight="1">
      <c r="A273" s="248">
        <f t="shared" si="21"/>
        <v>242</v>
      </c>
      <c r="B273" s="54">
        <f t="shared" si="18"/>
        <v>51196</v>
      </c>
      <c r="C273" s="55">
        <f t="shared" si="22"/>
        <v>404.73987238027246</v>
      </c>
      <c r="D273" s="53">
        <f t="shared" si="23"/>
        <v>104.03904945218066</v>
      </c>
      <c r="E273" s="55">
        <f t="shared" si="19"/>
        <v>300.70082292809178</v>
      </c>
      <c r="F273" s="247">
        <f t="shared" si="20"/>
        <v>41314.918957944174</v>
      </c>
    </row>
    <row r="274" spans="1:6" ht="15.75" customHeight="1">
      <c r="A274" s="248">
        <f t="shared" si="21"/>
        <v>243</v>
      </c>
      <c r="B274" s="54">
        <f t="shared" si="18"/>
        <v>51227</v>
      </c>
      <c r="C274" s="55">
        <f t="shared" si="22"/>
        <v>404.73987238027246</v>
      </c>
      <c r="D274" s="53">
        <f t="shared" si="23"/>
        <v>103.28729739486043</v>
      </c>
      <c r="E274" s="55">
        <f t="shared" si="19"/>
        <v>301.45257498541201</v>
      </c>
      <c r="F274" s="247">
        <f t="shared" si="20"/>
        <v>41013.466382958759</v>
      </c>
    </row>
    <row r="275" spans="1:6" ht="15.75" customHeight="1">
      <c r="A275" s="248">
        <f t="shared" si="21"/>
        <v>244</v>
      </c>
      <c r="B275" s="54">
        <f t="shared" si="18"/>
        <v>51257</v>
      </c>
      <c r="C275" s="55">
        <f t="shared" si="22"/>
        <v>404.73987238027246</v>
      </c>
      <c r="D275" s="53">
        <f t="shared" si="23"/>
        <v>102.53366595739691</v>
      </c>
      <c r="E275" s="55">
        <f t="shared" si="19"/>
        <v>302.20620642287554</v>
      </c>
      <c r="F275" s="247">
        <f t="shared" si="20"/>
        <v>40711.260176535885</v>
      </c>
    </row>
    <row r="276" spans="1:6" ht="15.75" customHeight="1">
      <c r="A276" s="248">
        <f t="shared" si="21"/>
        <v>245</v>
      </c>
      <c r="B276" s="54">
        <f t="shared" si="18"/>
        <v>51288</v>
      </c>
      <c r="C276" s="55">
        <f t="shared" si="22"/>
        <v>404.73987238027246</v>
      </c>
      <c r="D276" s="53">
        <f t="shared" si="23"/>
        <v>101.77815044133972</v>
      </c>
      <c r="E276" s="55">
        <f t="shared" si="19"/>
        <v>302.96172193893273</v>
      </c>
      <c r="F276" s="247">
        <f t="shared" si="20"/>
        <v>40408.298454596952</v>
      </c>
    </row>
    <row r="277" spans="1:6" ht="15.75" customHeight="1">
      <c r="A277" s="248">
        <f t="shared" si="21"/>
        <v>246</v>
      </c>
      <c r="B277" s="54">
        <f t="shared" si="18"/>
        <v>51318</v>
      </c>
      <c r="C277" s="55">
        <f t="shared" si="22"/>
        <v>404.73987238027246</v>
      </c>
      <c r="D277" s="53">
        <f t="shared" si="23"/>
        <v>101.02074613649238</v>
      </c>
      <c r="E277" s="55">
        <f t="shared" si="19"/>
        <v>303.71912624378007</v>
      </c>
      <c r="F277" s="247">
        <f t="shared" si="20"/>
        <v>40104.579328353175</v>
      </c>
    </row>
    <row r="278" spans="1:6" ht="15.75" customHeight="1">
      <c r="A278" s="248">
        <f t="shared" si="21"/>
        <v>247</v>
      </c>
      <c r="B278" s="54">
        <f t="shared" si="18"/>
        <v>51349</v>
      </c>
      <c r="C278" s="55">
        <f t="shared" si="22"/>
        <v>404.73987238027246</v>
      </c>
      <c r="D278" s="53">
        <f t="shared" si="23"/>
        <v>100.26144832088293</v>
      </c>
      <c r="E278" s="55">
        <f t="shared" si="19"/>
        <v>304.47842405938951</v>
      </c>
      <c r="F278" s="247">
        <f t="shared" si="20"/>
        <v>39800.100904293788</v>
      </c>
    </row>
    <row r="279" spans="1:6" ht="15.75" customHeight="1">
      <c r="A279" s="248">
        <f t="shared" si="21"/>
        <v>248</v>
      </c>
      <c r="B279" s="54">
        <f t="shared" si="18"/>
        <v>51380</v>
      </c>
      <c r="C279" s="55">
        <f t="shared" si="22"/>
        <v>404.73987238027246</v>
      </c>
      <c r="D279" s="53">
        <f t="shared" si="23"/>
        <v>99.50025226073447</v>
      </c>
      <c r="E279" s="55">
        <f t="shared" si="19"/>
        <v>305.23962011953802</v>
      </c>
      <c r="F279" s="247">
        <f t="shared" si="20"/>
        <v>39494.861284174251</v>
      </c>
    </row>
    <row r="280" spans="1:6" ht="15.75" customHeight="1">
      <c r="A280" s="248">
        <f t="shared" si="21"/>
        <v>249</v>
      </c>
      <c r="B280" s="54">
        <f t="shared" si="18"/>
        <v>51410</v>
      </c>
      <c r="C280" s="55">
        <f t="shared" si="22"/>
        <v>404.73987238027246</v>
      </c>
      <c r="D280" s="53">
        <f t="shared" si="23"/>
        <v>98.737153210435622</v>
      </c>
      <c r="E280" s="55">
        <f t="shared" si="19"/>
        <v>306.00271916983684</v>
      </c>
      <c r="F280" s="247">
        <f t="shared" si="20"/>
        <v>39188.858565004412</v>
      </c>
    </row>
    <row r="281" spans="1:6" ht="15.75" customHeight="1">
      <c r="A281" s="248">
        <f t="shared" si="21"/>
        <v>250</v>
      </c>
      <c r="B281" s="54">
        <f t="shared" si="18"/>
        <v>51441</v>
      </c>
      <c r="C281" s="55">
        <f t="shared" si="22"/>
        <v>404.73987238027246</v>
      </c>
      <c r="D281" s="53">
        <f t="shared" si="23"/>
        <v>97.972146412511037</v>
      </c>
      <c r="E281" s="55">
        <f t="shared" si="19"/>
        <v>306.76772596776141</v>
      </c>
      <c r="F281" s="247">
        <f t="shared" si="20"/>
        <v>38882.090839036653</v>
      </c>
    </row>
    <row r="282" spans="1:6" ht="15.75" customHeight="1">
      <c r="A282" s="248">
        <f t="shared" si="21"/>
        <v>251</v>
      </c>
      <c r="B282" s="54">
        <f t="shared" si="18"/>
        <v>51471</v>
      </c>
      <c r="C282" s="55">
        <f t="shared" si="22"/>
        <v>404.73987238027246</v>
      </c>
      <c r="D282" s="53">
        <f t="shared" si="23"/>
        <v>97.205227097591631</v>
      </c>
      <c r="E282" s="55">
        <f t="shared" si="19"/>
        <v>307.5346452826808</v>
      </c>
      <c r="F282" s="247">
        <f t="shared" si="20"/>
        <v>38574.556193753975</v>
      </c>
    </row>
    <row r="283" spans="1:6" ht="15.75" customHeight="1">
      <c r="A283" s="248">
        <f t="shared" si="21"/>
        <v>252</v>
      </c>
      <c r="B283" s="54">
        <f t="shared" si="18"/>
        <v>51502</v>
      </c>
      <c r="C283" s="55">
        <f t="shared" si="22"/>
        <v>404.73987238027246</v>
      </c>
      <c r="D283" s="53">
        <f t="shared" si="23"/>
        <v>96.436390484384944</v>
      </c>
      <c r="E283" s="55">
        <f t="shared" si="19"/>
        <v>308.3034818958875</v>
      </c>
      <c r="F283" s="247">
        <f t="shared" si="20"/>
        <v>38266.252711858091</v>
      </c>
    </row>
    <row r="284" spans="1:6" ht="15.75" customHeight="1">
      <c r="A284" s="248">
        <f t="shared" si="21"/>
        <v>253</v>
      </c>
      <c r="B284" s="54">
        <f t="shared" si="18"/>
        <v>51533</v>
      </c>
      <c r="C284" s="55">
        <f t="shared" si="22"/>
        <v>404.73987238027246</v>
      </c>
      <c r="D284" s="53">
        <f t="shared" si="23"/>
        <v>95.665631779645224</v>
      </c>
      <c r="E284" s="55">
        <f t="shared" si="19"/>
        <v>309.07424060062726</v>
      </c>
      <c r="F284" s="247">
        <f t="shared" si="20"/>
        <v>37957.178471257466</v>
      </c>
    </row>
    <row r="285" spans="1:6" ht="15.75" customHeight="1">
      <c r="A285" s="248">
        <f t="shared" si="21"/>
        <v>254</v>
      </c>
      <c r="B285" s="54">
        <f t="shared" si="18"/>
        <v>51561</v>
      </c>
      <c r="C285" s="55">
        <f t="shared" si="22"/>
        <v>404.73987238027246</v>
      </c>
      <c r="D285" s="53">
        <f t="shared" si="23"/>
        <v>94.892946178143674</v>
      </c>
      <c r="E285" s="55">
        <f t="shared" si="19"/>
        <v>309.84692620212877</v>
      </c>
      <c r="F285" s="247">
        <f t="shared" si="20"/>
        <v>37647.331545055335</v>
      </c>
    </row>
    <row r="286" spans="1:6" ht="15.75" customHeight="1">
      <c r="A286" s="248">
        <f t="shared" si="21"/>
        <v>255</v>
      </c>
      <c r="B286" s="54">
        <f t="shared" si="18"/>
        <v>51592</v>
      </c>
      <c r="C286" s="55">
        <f t="shared" si="22"/>
        <v>404.73987238027246</v>
      </c>
      <c r="D286" s="53">
        <f t="shared" si="23"/>
        <v>94.118328862638336</v>
      </c>
      <c r="E286" s="55">
        <f t="shared" si="19"/>
        <v>310.62154351763411</v>
      </c>
      <c r="F286" s="247">
        <f t="shared" si="20"/>
        <v>37336.7100015377</v>
      </c>
    </row>
    <row r="287" spans="1:6" ht="15.75" customHeight="1">
      <c r="A287" s="248">
        <f t="shared" si="21"/>
        <v>256</v>
      </c>
      <c r="B287" s="54">
        <f t="shared" si="18"/>
        <v>51622</v>
      </c>
      <c r="C287" s="55">
        <f t="shared" si="22"/>
        <v>404.73987238027246</v>
      </c>
      <c r="D287" s="53">
        <f t="shared" si="23"/>
        <v>93.341775003844248</v>
      </c>
      <c r="E287" s="55">
        <f t="shared" si="19"/>
        <v>311.39809737642821</v>
      </c>
      <c r="F287" s="247">
        <f t="shared" si="20"/>
        <v>37025.311904161274</v>
      </c>
    </row>
    <row r="288" spans="1:6" ht="15.75" customHeight="1">
      <c r="A288" s="248">
        <f t="shared" si="21"/>
        <v>257</v>
      </c>
      <c r="B288" s="54">
        <f t="shared" ref="B288:B332" si="24">EDATE(B287,1)</f>
        <v>51653</v>
      </c>
      <c r="C288" s="55">
        <f t="shared" si="22"/>
        <v>404.73987238027246</v>
      </c>
      <c r="D288" s="53">
        <f t="shared" si="23"/>
        <v>92.563279760403191</v>
      </c>
      <c r="E288" s="55">
        <f t="shared" ref="E288:E332" si="25">C288-D288</f>
        <v>312.17659261986927</v>
      </c>
      <c r="F288" s="247">
        <f t="shared" ref="F288:F332" si="26">F287-E288</f>
        <v>36713.135311541402</v>
      </c>
    </row>
    <row r="289" spans="1:6" ht="15.75" customHeight="1">
      <c r="A289" s="248">
        <f t="shared" ref="A289:A332" si="27">A288+1</f>
        <v>258</v>
      </c>
      <c r="B289" s="54">
        <f t="shared" si="24"/>
        <v>51683</v>
      </c>
      <c r="C289" s="55">
        <f t="shared" ref="C289:C352" si="28">-$E$26</f>
        <v>404.73987238027246</v>
      </c>
      <c r="D289" s="53">
        <f t="shared" ref="D289:D352" si="29">F288*$E$25</f>
        <v>91.782838278853504</v>
      </c>
      <c r="E289" s="55">
        <f t="shared" si="25"/>
        <v>312.95703410141897</v>
      </c>
      <c r="F289" s="247">
        <f t="shared" si="26"/>
        <v>36400.178277439984</v>
      </c>
    </row>
    <row r="290" spans="1:6" ht="15.75" customHeight="1">
      <c r="A290" s="248">
        <f t="shared" si="27"/>
        <v>259</v>
      </c>
      <c r="B290" s="54">
        <f t="shared" si="24"/>
        <v>51714</v>
      </c>
      <c r="C290" s="55">
        <f t="shared" si="28"/>
        <v>404.73987238027246</v>
      </c>
      <c r="D290" s="53">
        <f t="shared" si="29"/>
        <v>91.000445693599957</v>
      </c>
      <c r="E290" s="55">
        <f t="shared" si="25"/>
        <v>313.73942668667252</v>
      </c>
      <c r="F290" s="247">
        <f t="shared" si="26"/>
        <v>36086.438850753308</v>
      </c>
    </row>
    <row r="291" spans="1:6" ht="15.75" customHeight="1">
      <c r="A291" s="248">
        <f t="shared" si="27"/>
        <v>260</v>
      </c>
      <c r="B291" s="54">
        <f t="shared" si="24"/>
        <v>51745</v>
      </c>
      <c r="C291" s="55">
        <f t="shared" si="28"/>
        <v>404.73987238027246</v>
      </c>
      <c r="D291" s="53">
        <f t="shared" si="29"/>
        <v>90.21609712688327</v>
      </c>
      <c r="E291" s="55">
        <f t="shared" si="25"/>
        <v>314.5237752533892</v>
      </c>
      <c r="F291" s="247">
        <f t="shared" si="26"/>
        <v>35771.915075499921</v>
      </c>
    </row>
    <row r="292" spans="1:6" ht="15.75" customHeight="1">
      <c r="A292" s="248">
        <f t="shared" si="27"/>
        <v>261</v>
      </c>
      <c r="B292" s="54">
        <f t="shared" si="24"/>
        <v>51775</v>
      </c>
      <c r="C292" s="55">
        <f t="shared" si="28"/>
        <v>404.73987238027246</v>
      </c>
      <c r="D292" s="53">
        <f t="shared" si="29"/>
        <v>89.429787688749798</v>
      </c>
      <c r="E292" s="55">
        <f t="shared" si="25"/>
        <v>315.31008469152266</v>
      </c>
      <c r="F292" s="247">
        <f t="shared" si="26"/>
        <v>35456.604990808395</v>
      </c>
    </row>
    <row r="293" spans="1:6" ht="15.75" customHeight="1">
      <c r="A293" s="248">
        <f t="shared" si="27"/>
        <v>262</v>
      </c>
      <c r="B293" s="54">
        <f t="shared" si="24"/>
        <v>51806</v>
      </c>
      <c r="C293" s="55">
        <f t="shared" si="28"/>
        <v>404.73987238027246</v>
      </c>
      <c r="D293" s="53">
        <f t="shared" si="29"/>
        <v>88.641512477020996</v>
      </c>
      <c r="E293" s="55">
        <f t="shared" si="25"/>
        <v>316.09835990325143</v>
      </c>
      <c r="F293" s="247">
        <f t="shared" si="26"/>
        <v>35140.506630905147</v>
      </c>
    </row>
    <row r="294" spans="1:6" ht="15.75" customHeight="1">
      <c r="A294" s="248">
        <f t="shared" si="27"/>
        <v>263</v>
      </c>
      <c r="B294" s="54">
        <f t="shared" si="24"/>
        <v>51836</v>
      </c>
      <c r="C294" s="55">
        <f t="shared" si="28"/>
        <v>404.73987238027246</v>
      </c>
      <c r="D294" s="53">
        <f t="shared" si="29"/>
        <v>87.851266577262876</v>
      </c>
      <c r="E294" s="55">
        <f t="shared" si="25"/>
        <v>316.88860580300957</v>
      </c>
      <c r="F294" s="247">
        <f t="shared" si="26"/>
        <v>34823.618025102136</v>
      </c>
    </row>
    <row r="295" spans="1:6" ht="15.75" customHeight="1">
      <c r="A295" s="248">
        <f t="shared" si="27"/>
        <v>264</v>
      </c>
      <c r="B295" s="54">
        <f t="shared" si="24"/>
        <v>51867</v>
      </c>
      <c r="C295" s="55">
        <f t="shared" si="28"/>
        <v>404.73987238027246</v>
      </c>
      <c r="D295" s="53">
        <f t="shared" si="29"/>
        <v>87.059045062755345</v>
      </c>
      <c r="E295" s="55">
        <f t="shared" si="25"/>
        <v>317.68082731751713</v>
      </c>
      <c r="F295" s="247">
        <f t="shared" si="26"/>
        <v>34505.937197784617</v>
      </c>
    </row>
    <row r="296" spans="1:6" ht="15.75" customHeight="1">
      <c r="A296" s="248">
        <f t="shared" si="27"/>
        <v>265</v>
      </c>
      <c r="B296" s="54">
        <f t="shared" si="24"/>
        <v>51898</v>
      </c>
      <c r="C296" s="55">
        <f t="shared" si="28"/>
        <v>404.73987238027246</v>
      </c>
      <c r="D296" s="53">
        <f t="shared" si="29"/>
        <v>86.264842994461546</v>
      </c>
      <c r="E296" s="55">
        <f t="shared" si="25"/>
        <v>318.4750293858109</v>
      </c>
      <c r="F296" s="247">
        <f t="shared" si="26"/>
        <v>34187.462168398808</v>
      </c>
    </row>
    <row r="297" spans="1:6" ht="15.75" customHeight="1">
      <c r="A297" s="248">
        <f t="shared" si="27"/>
        <v>266</v>
      </c>
      <c r="B297" s="54">
        <f t="shared" si="24"/>
        <v>51926</v>
      </c>
      <c r="C297" s="55">
        <f t="shared" si="28"/>
        <v>404.73987238027246</v>
      </c>
      <c r="D297" s="53">
        <f t="shared" si="29"/>
        <v>85.468655420997024</v>
      </c>
      <c r="E297" s="55">
        <f t="shared" si="25"/>
        <v>319.27121695927542</v>
      </c>
      <c r="F297" s="247">
        <f t="shared" si="26"/>
        <v>33868.19095143953</v>
      </c>
    </row>
    <row r="298" spans="1:6" ht="15.75" customHeight="1">
      <c r="A298" s="248">
        <f t="shared" si="27"/>
        <v>267</v>
      </c>
      <c r="B298" s="54">
        <f t="shared" si="24"/>
        <v>51957</v>
      </c>
      <c r="C298" s="55">
        <f t="shared" si="28"/>
        <v>404.73987238027246</v>
      </c>
      <c r="D298" s="53">
        <f t="shared" si="29"/>
        <v>84.670477378598832</v>
      </c>
      <c r="E298" s="55">
        <f t="shared" si="25"/>
        <v>320.06939500167363</v>
      </c>
      <c r="F298" s="247">
        <f t="shared" si="26"/>
        <v>33548.121556437858</v>
      </c>
    </row>
    <row r="299" spans="1:6" ht="15.75" customHeight="1">
      <c r="A299" s="248">
        <f t="shared" si="27"/>
        <v>268</v>
      </c>
      <c r="B299" s="54">
        <f t="shared" si="24"/>
        <v>51987</v>
      </c>
      <c r="C299" s="55">
        <f t="shared" si="28"/>
        <v>404.73987238027246</v>
      </c>
      <c r="D299" s="53">
        <f t="shared" si="29"/>
        <v>83.87030389109465</v>
      </c>
      <c r="E299" s="55">
        <f t="shared" si="25"/>
        <v>320.86956848917782</v>
      </c>
      <c r="F299" s="247">
        <f t="shared" si="26"/>
        <v>33227.251987948679</v>
      </c>
    </row>
    <row r="300" spans="1:6" ht="15.75" customHeight="1">
      <c r="A300" s="248">
        <f t="shared" si="27"/>
        <v>269</v>
      </c>
      <c r="B300" s="54">
        <f t="shared" si="24"/>
        <v>52018</v>
      </c>
      <c r="C300" s="55">
        <f t="shared" si="28"/>
        <v>404.73987238027246</v>
      </c>
      <c r="D300" s="53">
        <f t="shared" si="29"/>
        <v>83.068129969871705</v>
      </c>
      <c r="E300" s="55">
        <f t="shared" si="25"/>
        <v>321.67174241040073</v>
      </c>
      <c r="F300" s="247">
        <f t="shared" si="26"/>
        <v>32905.58024553828</v>
      </c>
    </row>
    <row r="301" spans="1:6" ht="15.75" customHeight="1">
      <c r="A301" s="248">
        <f t="shared" si="27"/>
        <v>270</v>
      </c>
      <c r="B301" s="54">
        <f t="shared" si="24"/>
        <v>52048</v>
      </c>
      <c r="C301" s="55">
        <f t="shared" si="28"/>
        <v>404.73987238027246</v>
      </c>
      <c r="D301" s="53">
        <f t="shared" si="29"/>
        <v>82.263950613845708</v>
      </c>
      <c r="E301" s="55">
        <f t="shared" si="25"/>
        <v>322.47592176642672</v>
      </c>
      <c r="F301" s="247">
        <f t="shared" si="26"/>
        <v>32583.104323771855</v>
      </c>
    </row>
    <row r="302" spans="1:6" ht="15.75" customHeight="1">
      <c r="A302" s="248">
        <f t="shared" si="27"/>
        <v>271</v>
      </c>
      <c r="B302" s="54">
        <f t="shared" si="24"/>
        <v>52079</v>
      </c>
      <c r="C302" s="55">
        <f t="shared" si="28"/>
        <v>404.73987238027246</v>
      </c>
      <c r="D302" s="53">
        <f t="shared" si="29"/>
        <v>81.457760809429644</v>
      </c>
      <c r="E302" s="55">
        <f t="shared" si="25"/>
        <v>323.2821115708428</v>
      </c>
      <c r="F302" s="247">
        <f t="shared" si="26"/>
        <v>32259.822212201012</v>
      </c>
    </row>
    <row r="303" spans="1:6" ht="15.75" customHeight="1">
      <c r="A303" s="248">
        <f t="shared" si="27"/>
        <v>272</v>
      </c>
      <c r="B303" s="54">
        <f t="shared" si="24"/>
        <v>52110</v>
      </c>
      <c r="C303" s="55">
        <f t="shared" si="28"/>
        <v>404.73987238027246</v>
      </c>
      <c r="D303" s="53">
        <f t="shared" si="29"/>
        <v>80.649555530502525</v>
      </c>
      <c r="E303" s="55">
        <f t="shared" si="25"/>
        <v>324.09031684976992</v>
      </c>
      <c r="F303" s="247">
        <f t="shared" si="26"/>
        <v>31935.73189535124</v>
      </c>
    </row>
    <row r="304" spans="1:6" ht="15.75" customHeight="1">
      <c r="A304" s="248">
        <f t="shared" si="27"/>
        <v>273</v>
      </c>
      <c r="B304" s="54">
        <f t="shared" si="24"/>
        <v>52140</v>
      </c>
      <c r="C304" s="55">
        <f t="shared" si="28"/>
        <v>404.73987238027246</v>
      </c>
      <c r="D304" s="53">
        <f t="shared" si="29"/>
        <v>79.839329738378098</v>
      </c>
      <c r="E304" s="55">
        <f t="shared" si="25"/>
        <v>324.90054264189439</v>
      </c>
      <c r="F304" s="247">
        <f t="shared" si="26"/>
        <v>31610.831352709345</v>
      </c>
    </row>
    <row r="305" spans="1:6" ht="15.75" customHeight="1">
      <c r="A305" s="248">
        <f t="shared" si="27"/>
        <v>274</v>
      </c>
      <c r="B305" s="54">
        <f t="shared" si="24"/>
        <v>52171</v>
      </c>
      <c r="C305" s="55">
        <f t="shared" si="28"/>
        <v>404.73987238027246</v>
      </c>
      <c r="D305" s="53">
        <f t="shared" si="29"/>
        <v>79.027078381773364</v>
      </c>
      <c r="E305" s="55">
        <f t="shared" si="25"/>
        <v>325.71279399849908</v>
      </c>
      <c r="F305" s="247">
        <f t="shared" si="26"/>
        <v>31285.118558710845</v>
      </c>
    </row>
    <row r="306" spans="1:6" ht="15.75" customHeight="1">
      <c r="A306" s="248">
        <f t="shared" si="27"/>
        <v>275</v>
      </c>
      <c r="B306" s="54">
        <f t="shared" si="24"/>
        <v>52201</v>
      </c>
      <c r="C306" s="55">
        <f t="shared" si="28"/>
        <v>404.73987238027246</v>
      </c>
      <c r="D306" s="53">
        <f t="shared" si="29"/>
        <v>78.212796396777108</v>
      </c>
      <c r="E306" s="55">
        <f t="shared" si="25"/>
        <v>326.52707598349537</v>
      </c>
      <c r="F306" s="247">
        <f t="shared" si="26"/>
        <v>30958.591482727348</v>
      </c>
    </row>
    <row r="307" spans="1:6" ht="15.75" customHeight="1">
      <c r="A307" s="248">
        <f t="shared" si="27"/>
        <v>276</v>
      </c>
      <c r="B307" s="54">
        <f t="shared" si="24"/>
        <v>52232</v>
      </c>
      <c r="C307" s="55">
        <f t="shared" si="28"/>
        <v>404.73987238027246</v>
      </c>
      <c r="D307" s="53">
        <f t="shared" si="29"/>
        <v>77.396478706818371</v>
      </c>
      <c r="E307" s="55">
        <f t="shared" si="25"/>
        <v>327.3433936734541</v>
      </c>
      <c r="F307" s="247">
        <f t="shared" si="26"/>
        <v>30631.248089053894</v>
      </c>
    </row>
    <row r="308" spans="1:6" ht="15.75" customHeight="1">
      <c r="A308" s="248">
        <f t="shared" si="27"/>
        <v>277</v>
      </c>
      <c r="B308" s="54">
        <f t="shared" si="24"/>
        <v>52263</v>
      </c>
      <c r="C308" s="55">
        <f t="shared" si="28"/>
        <v>404.73987238027246</v>
      </c>
      <c r="D308" s="53">
        <f t="shared" si="29"/>
        <v>76.578120222634738</v>
      </c>
      <c r="E308" s="55">
        <f t="shared" si="25"/>
        <v>328.16175215763769</v>
      </c>
      <c r="F308" s="247">
        <f t="shared" si="26"/>
        <v>30303.086336896256</v>
      </c>
    </row>
    <row r="309" spans="1:6" ht="15.75" customHeight="1">
      <c r="A309" s="248">
        <f t="shared" si="27"/>
        <v>278</v>
      </c>
      <c r="B309" s="54">
        <f t="shared" si="24"/>
        <v>52291</v>
      </c>
      <c r="C309" s="55">
        <f t="shared" si="28"/>
        <v>404.73987238027246</v>
      </c>
      <c r="D309" s="53">
        <f t="shared" si="29"/>
        <v>75.757715842240643</v>
      </c>
      <c r="E309" s="55">
        <f t="shared" si="25"/>
        <v>328.9821565380318</v>
      </c>
      <c r="F309" s="247">
        <f t="shared" si="26"/>
        <v>29974.104180358223</v>
      </c>
    </row>
    <row r="310" spans="1:6" ht="15.75" customHeight="1">
      <c r="A310" s="248">
        <f t="shared" si="27"/>
        <v>279</v>
      </c>
      <c r="B310" s="54">
        <f t="shared" si="24"/>
        <v>52322</v>
      </c>
      <c r="C310" s="55">
        <f t="shared" si="28"/>
        <v>404.73987238027246</v>
      </c>
      <c r="D310" s="53">
        <f t="shared" si="29"/>
        <v>74.935260450895555</v>
      </c>
      <c r="E310" s="55">
        <f t="shared" si="25"/>
        <v>329.8046119293769</v>
      </c>
      <c r="F310" s="247">
        <f t="shared" si="26"/>
        <v>29644.299568428847</v>
      </c>
    </row>
    <row r="311" spans="1:6" ht="15.75" customHeight="1">
      <c r="A311" s="248">
        <f t="shared" si="27"/>
        <v>280</v>
      </c>
      <c r="B311" s="54">
        <f t="shared" si="24"/>
        <v>52352</v>
      </c>
      <c r="C311" s="55">
        <f t="shared" si="28"/>
        <v>404.73987238027246</v>
      </c>
      <c r="D311" s="53">
        <f t="shared" si="29"/>
        <v>74.110748921072116</v>
      </c>
      <c r="E311" s="55">
        <f t="shared" si="25"/>
        <v>330.62912345920034</v>
      </c>
      <c r="F311" s="247">
        <f t="shared" si="26"/>
        <v>29313.670444969648</v>
      </c>
    </row>
    <row r="312" spans="1:6" ht="15.75" customHeight="1">
      <c r="A312" s="248">
        <f t="shared" si="27"/>
        <v>281</v>
      </c>
      <c r="B312" s="54">
        <f t="shared" si="24"/>
        <v>52383</v>
      </c>
      <c r="C312" s="55">
        <f t="shared" si="28"/>
        <v>404.73987238027246</v>
      </c>
      <c r="D312" s="53">
        <f t="shared" si="29"/>
        <v>73.28417611242412</v>
      </c>
      <c r="E312" s="55">
        <f t="shared" si="25"/>
        <v>331.45569626784834</v>
      </c>
      <c r="F312" s="247">
        <f t="shared" si="26"/>
        <v>28982.214748701801</v>
      </c>
    </row>
    <row r="313" spans="1:6" ht="15.75" customHeight="1">
      <c r="A313" s="248">
        <f t="shared" si="27"/>
        <v>282</v>
      </c>
      <c r="B313" s="54">
        <f t="shared" si="24"/>
        <v>52413</v>
      </c>
      <c r="C313" s="55">
        <f t="shared" si="28"/>
        <v>404.73987238027246</v>
      </c>
      <c r="D313" s="53">
        <f t="shared" si="29"/>
        <v>72.455536871754504</v>
      </c>
      <c r="E313" s="55">
        <f t="shared" si="25"/>
        <v>332.28433550851798</v>
      </c>
      <c r="F313" s="247">
        <f t="shared" si="26"/>
        <v>28649.930413193284</v>
      </c>
    </row>
    <row r="314" spans="1:6" ht="15.75" customHeight="1">
      <c r="A314" s="248">
        <f t="shared" si="27"/>
        <v>283</v>
      </c>
      <c r="B314" s="54">
        <f t="shared" si="24"/>
        <v>52444</v>
      </c>
      <c r="C314" s="55">
        <f t="shared" si="28"/>
        <v>404.73987238027246</v>
      </c>
      <c r="D314" s="53">
        <f t="shared" si="29"/>
        <v>71.624826032983208</v>
      </c>
      <c r="E314" s="55">
        <f t="shared" si="25"/>
        <v>333.11504634728925</v>
      </c>
      <c r="F314" s="247">
        <f t="shared" si="26"/>
        <v>28316.815366845996</v>
      </c>
    </row>
    <row r="315" spans="1:6" ht="15.75" customHeight="1">
      <c r="A315" s="248">
        <f t="shared" si="27"/>
        <v>284</v>
      </c>
      <c r="B315" s="54">
        <f t="shared" si="24"/>
        <v>52475</v>
      </c>
      <c r="C315" s="55">
        <f t="shared" si="28"/>
        <v>404.73987238027246</v>
      </c>
      <c r="D315" s="53">
        <f t="shared" si="29"/>
        <v>70.792038417114995</v>
      </c>
      <c r="E315" s="55">
        <f t="shared" si="25"/>
        <v>333.94783396315745</v>
      </c>
      <c r="F315" s="247">
        <f t="shared" si="26"/>
        <v>27982.867532882839</v>
      </c>
    </row>
    <row r="316" spans="1:6" ht="15.75" customHeight="1">
      <c r="A316" s="248">
        <f t="shared" si="27"/>
        <v>285</v>
      </c>
      <c r="B316" s="54">
        <f t="shared" si="24"/>
        <v>52505</v>
      </c>
      <c r="C316" s="55">
        <f t="shared" si="28"/>
        <v>404.73987238027246</v>
      </c>
      <c r="D316" s="53">
        <f t="shared" si="29"/>
        <v>69.957168832207103</v>
      </c>
      <c r="E316" s="55">
        <f t="shared" si="25"/>
        <v>334.78270354806534</v>
      </c>
      <c r="F316" s="247">
        <f t="shared" si="26"/>
        <v>27648.084829334774</v>
      </c>
    </row>
    <row r="317" spans="1:6" ht="15.75" customHeight="1">
      <c r="A317" s="248">
        <f t="shared" si="27"/>
        <v>286</v>
      </c>
      <c r="B317" s="54">
        <f t="shared" si="24"/>
        <v>52536</v>
      </c>
      <c r="C317" s="55">
        <f t="shared" si="28"/>
        <v>404.73987238027246</v>
      </c>
      <c r="D317" s="53">
        <f t="shared" si="29"/>
        <v>69.12021207333693</v>
      </c>
      <c r="E317" s="55">
        <f t="shared" si="25"/>
        <v>335.61966030693554</v>
      </c>
      <c r="F317" s="247">
        <f t="shared" si="26"/>
        <v>27312.465169027837</v>
      </c>
    </row>
    <row r="318" spans="1:6" ht="15.75" customHeight="1">
      <c r="A318" s="248">
        <f t="shared" si="27"/>
        <v>287</v>
      </c>
      <c r="B318" s="54">
        <f t="shared" si="24"/>
        <v>52566</v>
      </c>
      <c r="C318" s="55">
        <f t="shared" si="28"/>
        <v>404.73987238027246</v>
      </c>
      <c r="D318" s="53">
        <f t="shared" si="29"/>
        <v>68.281162922569592</v>
      </c>
      <c r="E318" s="55">
        <f t="shared" si="25"/>
        <v>336.45870945770287</v>
      </c>
      <c r="F318" s="247">
        <f t="shared" si="26"/>
        <v>26976.006459570133</v>
      </c>
    </row>
    <row r="319" spans="1:6" ht="15.75" customHeight="1">
      <c r="A319" s="248">
        <f t="shared" si="27"/>
        <v>288</v>
      </c>
      <c r="B319" s="54">
        <f t="shared" si="24"/>
        <v>52597</v>
      </c>
      <c r="C319" s="55">
        <f t="shared" si="28"/>
        <v>404.73987238027246</v>
      </c>
      <c r="D319" s="53">
        <f t="shared" si="29"/>
        <v>67.440016148925338</v>
      </c>
      <c r="E319" s="55">
        <f t="shared" si="25"/>
        <v>337.29985623134712</v>
      </c>
      <c r="F319" s="247">
        <f t="shared" si="26"/>
        <v>26638.706603338785</v>
      </c>
    </row>
    <row r="320" spans="1:6" ht="15.75" customHeight="1">
      <c r="A320" s="248">
        <f t="shared" si="27"/>
        <v>289</v>
      </c>
      <c r="B320" s="54">
        <f t="shared" si="24"/>
        <v>52628</v>
      </c>
      <c r="C320" s="55">
        <f t="shared" si="28"/>
        <v>404.73987238027246</v>
      </c>
      <c r="D320" s="53">
        <f t="shared" si="29"/>
        <v>66.59676650834696</v>
      </c>
      <c r="E320" s="55">
        <f t="shared" si="25"/>
        <v>338.14310587192551</v>
      </c>
      <c r="F320" s="247">
        <f t="shared" si="26"/>
        <v>26300.563497466861</v>
      </c>
    </row>
    <row r="321" spans="1:6" ht="15.75" customHeight="1">
      <c r="A321" s="248">
        <f t="shared" si="27"/>
        <v>290</v>
      </c>
      <c r="B321" s="54">
        <f t="shared" si="24"/>
        <v>52657</v>
      </c>
      <c r="C321" s="55">
        <f t="shared" si="28"/>
        <v>404.73987238027246</v>
      </c>
      <c r="D321" s="53">
        <f t="shared" si="29"/>
        <v>65.751408743667156</v>
      </c>
      <c r="E321" s="55">
        <f t="shared" si="25"/>
        <v>338.98846363660527</v>
      </c>
      <c r="F321" s="247">
        <f t="shared" si="26"/>
        <v>25961.575033830257</v>
      </c>
    </row>
    <row r="322" spans="1:6" ht="15.75" customHeight="1">
      <c r="A322" s="248">
        <f t="shared" si="27"/>
        <v>291</v>
      </c>
      <c r="B322" s="54">
        <f t="shared" si="24"/>
        <v>52688</v>
      </c>
      <c r="C322" s="55">
        <f t="shared" si="28"/>
        <v>404.73987238027246</v>
      </c>
      <c r="D322" s="53">
        <f t="shared" si="29"/>
        <v>64.903937584575644</v>
      </c>
      <c r="E322" s="55">
        <f t="shared" si="25"/>
        <v>339.8359347956968</v>
      </c>
      <c r="F322" s="247">
        <f t="shared" si="26"/>
        <v>25621.739099034559</v>
      </c>
    </row>
    <row r="323" spans="1:6" ht="15.75" customHeight="1">
      <c r="A323" s="248">
        <f t="shared" si="27"/>
        <v>292</v>
      </c>
      <c r="B323" s="54">
        <f t="shared" si="24"/>
        <v>52718</v>
      </c>
      <c r="C323" s="55">
        <f t="shared" si="28"/>
        <v>404.73987238027246</v>
      </c>
      <c r="D323" s="53">
        <f t="shared" si="29"/>
        <v>64.054347747586405</v>
      </c>
      <c r="E323" s="55">
        <f t="shared" si="25"/>
        <v>340.68552463268605</v>
      </c>
      <c r="F323" s="247">
        <f t="shared" si="26"/>
        <v>25281.053574401874</v>
      </c>
    </row>
    <row r="324" spans="1:6" ht="15.75" customHeight="1">
      <c r="A324" s="248">
        <f t="shared" si="27"/>
        <v>293</v>
      </c>
      <c r="B324" s="54">
        <f t="shared" si="24"/>
        <v>52749</v>
      </c>
      <c r="C324" s="55">
        <f t="shared" si="28"/>
        <v>404.73987238027246</v>
      </c>
      <c r="D324" s="53">
        <f t="shared" si="29"/>
        <v>63.202633936004688</v>
      </c>
      <c r="E324" s="55">
        <f t="shared" si="25"/>
        <v>341.53723844426776</v>
      </c>
      <c r="F324" s="247">
        <f t="shared" si="26"/>
        <v>24939.516335957607</v>
      </c>
    </row>
    <row r="325" spans="1:6" ht="15.75" customHeight="1">
      <c r="A325" s="248">
        <f t="shared" si="27"/>
        <v>294</v>
      </c>
      <c r="B325" s="54">
        <f t="shared" si="24"/>
        <v>52779</v>
      </c>
      <c r="C325" s="55">
        <f t="shared" si="28"/>
        <v>404.73987238027246</v>
      </c>
      <c r="D325" s="53">
        <f t="shared" si="29"/>
        <v>62.348790839894022</v>
      </c>
      <c r="E325" s="55">
        <f t="shared" si="25"/>
        <v>342.39108154037842</v>
      </c>
      <c r="F325" s="247">
        <f t="shared" si="26"/>
        <v>24597.125254417228</v>
      </c>
    </row>
    <row r="326" spans="1:6" ht="15.75" customHeight="1">
      <c r="A326" s="248">
        <f t="shared" si="27"/>
        <v>295</v>
      </c>
      <c r="B326" s="54">
        <f t="shared" si="24"/>
        <v>52810</v>
      </c>
      <c r="C326" s="55">
        <f t="shared" si="28"/>
        <v>404.73987238027246</v>
      </c>
      <c r="D326" s="53">
        <f t="shared" si="29"/>
        <v>61.492813136043068</v>
      </c>
      <c r="E326" s="55">
        <f t="shared" si="25"/>
        <v>343.24705924422938</v>
      </c>
      <c r="F326" s="247">
        <f t="shared" si="26"/>
        <v>24253.878195172998</v>
      </c>
    </row>
    <row r="327" spans="1:6" ht="15.75" customHeight="1">
      <c r="A327" s="248">
        <f t="shared" si="27"/>
        <v>296</v>
      </c>
      <c r="B327" s="54">
        <f t="shared" si="24"/>
        <v>52841</v>
      </c>
      <c r="C327" s="55">
        <f t="shared" si="28"/>
        <v>404.73987238027246</v>
      </c>
      <c r="D327" s="53">
        <f t="shared" si="29"/>
        <v>60.634695487932497</v>
      </c>
      <c r="E327" s="55">
        <f t="shared" si="25"/>
        <v>344.10517689233995</v>
      </c>
      <c r="F327" s="247">
        <f t="shared" si="26"/>
        <v>23909.773018280659</v>
      </c>
    </row>
    <row r="328" spans="1:6" ht="15.75" customHeight="1">
      <c r="A328" s="248">
        <f t="shared" si="27"/>
        <v>297</v>
      </c>
      <c r="B328" s="54">
        <f t="shared" si="24"/>
        <v>52871</v>
      </c>
      <c r="C328" s="55">
        <f t="shared" si="28"/>
        <v>404.73987238027246</v>
      </c>
      <c r="D328" s="53">
        <f t="shared" si="29"/>
        <v>59.77443254570165</v>
      </c>
      <c r="E328" s="55">
        <f t="shared" si="25"/>
        <v>344.96543983457082</v>
      </c>
      <c r="F328" s="247">
        <f t="shared" si="26"/>
        <v>23564.807578446089</v>
      </c>
    </row>
    <row r="329" spans="1:6" ht="15.75" customHeight="1">
      <c r="A329" s="248">
        <f t="shared" si="27"/>
        <v>298</v>
      </c>
      <c r="B329" s="54">
        <f t="shared" si="24"/>
        <v>52902</v>
      </c>
      <c r="C329" s="55">
        <f t="shared" si="28"/>
        <v>404.73987238027246</v>
      </c>
      <c r="D329" s="53">
        <f t="shared" si="29"/>
        <v>58.912018946115225</v>
      </c>
      <c r="E329" s="55">
        <f t="shared" si="25"/>
        <v>345.82785343415725</v>
      </c>
      <c r="F329" s="247">
        <f t="shared" si="26"/>
        <v>23218.97972501193</v>
      </c>
    </row>
    <row r="330" spans="1:6" ht="15.75" customHeight="1">
      <c r="A330" s="248">
        <f t="shared" si="27"/>
        <v>299</v>
      </c>
      <c r="B330" s="54">
        <f t="shared" si="24"/>
        <v>52932</v>
      </c>
      <c r="C330" s="55">
        <f t="shared" si="28"/>
        <v>404.73987238027246</v>
      </c>
      <c r="D330" s="53">
        <f t="shared" si="29"/>
        <v>58.047449312529828</v>
      </c>
      <c r="E330" s="55">
        <f t="shared" si="25"/>
        <v>346.69242306774265</v>
      </c>
      <c r="F330" s="247">
        <f t="shared" si="26"/>
        <v>22872.287301944187</v>
      </c>
    </row>
    <row r="331" spans="1:6" ht="15.75" customHeight="1">
      <c r="A331" s="248">
        <f t="shared" si="27"/>
        <v>300</v>
      </c>
      <c r="B331" s="54">
        <f t="shared" si="24"/>
        <v>52963</v>
      </c>
      <c r="C331" s="55">
        <f t="shared" si="28"/>
        <v>404.73987238027246</v>
      </c>
      <c r="D331" s="53">
        <f t="shared" si="29"/>
        <v>57.180718254860466</v>
      </c>
      <c r="E331" s="55">
        <f t="shared" si="25"/>
        <v>347.55915412541196</v>
      </c>
      <c r="F331" s="247">
        <f t="shared" si="26"/>
        <v>22524.728147818776</v>
      </c>
    </row>
    <row r="332" spans="1:6" ht="15.75" customHeight="1">
      <c r="A332" s="248">
        <f t="shared" si="27"/>
        <v>301</v>
      </c>
      <c r="B332" s="54">
        <f t="shared" si="24"/>
        <v>52994</v>
      </c>
      <c r="C332" s="55">
        <f t="shared" si="28"/>
        <v>404.73987238027246</v>
      </c>
      <c r="D332" s="53">
        <f t="shared" si="29"/>
        <v>56.311820369546943</v>
      </c>
      <c r="E332" s="55">
        <f t="shared" si="25"/>
        <v>348.42805201072554</v>
      </c>
      <c r="F332" s="247">
        <f t="shared" si="26"/>
        <v>22176.300095808052</v>
      </c>
    </row>
    <row r="333" spans="1:6" ht="15.75" customHeight="1">
      <c r="A333" s="248">
        <f t="shared" ref="A333:A391" si="30">A332+1</f>
        <v>302</v>
      </c>
      <c r="B333" s="54">
        <f t="shared" ref="B333:B391" si="31">EDATE(B332,1)</f>
        <v>53022</v>
      </c>
      <c r="C333" s="55">
        <f t="shared" si="28"/>
        <v>404.73987238027246</v>
      </c>
      <c r="D333" s="53">
        <f t="shared" si="29"/>
        <v>55.440750239520128</v>
      </c>
      <c r="E333" s="55">
        <f t="shared" ref="E333:E391" si="32">C333-D333</f>
        <v>349.29912214075233</v>
      </c>
      <c r="F333" s="247">
        <f t="shared" ref="F333:F391" si="33">F332-E333</f>
        <v>21827.000973667298</v>
      </c>
    </row>
    <row r="334" spans="1:6" ht="15.75" customHeight="1">
      <c r="A334" s="248">
        <f t="shared" si="30"/>
        <v>303</v>
      </c>
      <c r="B334" s="54">
        <f t="shared" si="31"/>
        <v>53053</v>
      </c>
      <c r="C334" s="55">
        <f t="shared" si="28"/>
        <v>404.73987238027246</v>
      </c>
      <c r="D334" s="53">
        <f t="shared" si="29"/>
        <v>54.567502434168247</v>
      </c>
      <c r="E334" s="55">
        <f t="shared" si="32"/>
        <v>350.1723699461042</v>
      </c>
      <c r="F334" s="247">
        <f t="shared" si="33"/>
        <v>21476.828603721195</v>
      </c>
    </row>
    <row r="335" spans="1:6" ht="15.75" customHeight="1">
      <c r="A335" s="248">
        <f t="shared" si="30"/>
        <v>304</v>
      </c>
      <c r="B335" s="54">
        <f t="shared" si="31"/>
        <v>53083</v>
      </c>
      <c r="C335" s="55">
        <f t="shared" si="28"/>
        <v>404.73987238027246</v>
      </c>
      <c r="D335" s="53">
        <f t="shared" si="29"/>
        <v>53.692071509302991</v>
      </c>
      <c r="E335" s="55">
        <f t="shared" si="32"/>
        <v>351.04780087096947</v>
      </c>
      <c r="F335" s="247">
        <f t="shared" si="33"/>
        <v>21125.780802850226</v>
      </c>
    </row>
    <row r="336" spans="1:6" ht="15.75" customHeight="1">
      <c r="A336" s="248">
        <f t="shared" si="30"/>
        <v>305</v>
      </c>
      <c r="B336" s="54">
        <f t="shared" si="31"/>
        <v>53114</v>
      </c>
      <c r="C336" s="55">
        <f t="shared" si="28"/>
        <v>404.73987238027246</v>
      </c>
      <c r="D336" s="53">
        <f t="shared" si="29"/>
        <v>52.814452007125567</v>
      </c>
      <c r="E336" s="55">
        <f t="shared" si="32"/>
        <v>351.92542037314689</v>
      </c>
      <c r="F336" s="247">
        <f t="shared" si="33"/>
        <v>20773.855382477079</v>
      </c>
    </row>
    <row r="337" spans="1:6" ht="15.75" customHeight="1">
      <c r="A337" s="248">
        <f t="shared" si="30"/>
        <v>306</v>
      </c>
      <c r="B337" s="54">
        <f t="shared" si="31"/>
        <v>53144</v>
      </c>
      <c r="C337" s="55">
        <f t="shared" si="28"/>
        <v>404.73987238027246</v>
      </c>
      <c r="D337" s="53">
        <f t="shared" si="29"/>
        <v>51.934638456192701</v>
      </c>
      <c r="E337" s="55">
        <f t="shared" si="32"/>
        <v>352.80523392407974</v>
      </c>
      <c r="F337" s="247">
        <f t="shared" si="33"/>
        <v>20421.050148553</v>
      </c>
    </row>
    <row r="338" spans="1:6" ht="15.75" customHeight="1">
      <c r="A338" s="248">
        <f t="shared" si="30"/>
        <v>307</v>
      </c>
      <c r="B338" s="54">
        <f t="shared" si="31"/>
        <v>53175</v>
      </c>
      <c r="C338" s="55">
        <f t="shared" si="28"/>
        <v>404.73987238027246</v>
      </c>
      <c r="D338" s="53">
        <f t="shared" si="29"/>
        <v>51.052625371382504</v>
      </c>
      <c r="E338" s="55">
        <f t="shared" si="32"/>
        <v>353.68724700888993</v>
      </c>
      <c r="F338" s="247">
        <f t="shared" si="33"/>
        <v>20067.362901544111</v>
      </c>
    </row>
    <row r="339" spans="1:6" ht="15.75" customHeight="1">
      <c r="A339" s="248">
        <f t="shared" si="30"/>
        <v>308</v>
      </c>
      <c r="B339" s="54">
        <f t="shared" si="31"/>
        <v>53206</v>
      </c>
      <c r="C339" s="55">
        <f t="shared" si="28"/>
        <v>404.73987238027246</v>
      </c>
      <c r="D339" s="53">
        <f t="shared" si="29"/>
        <v>50.168407253860281</v>
      </c>
      <c r="E339" s="55">
        <f t="shared" si="32"/>
        <v>354.57146512641219</v>
      </c>
      <c r="F339" s="247">
        <f t="shared" si="33"/>
        <v>19712.791436417698</v>
      </c>
    </row>
    <row r="340" spans="1:6" ht="15.75" customHeight="1">
      <c r="A340" s="248">
        <f t="shared" si="30"/>
        <v>309</v>
      </c>
      <c r="B340" s="54">
        <f t="shared" si="31"/>
        <v>53236</v>
      </c>
      <c r="C340" s="55">
        <f t="shared" si="28"/>
        <v>404.73987238027246</v>
      </c>
      <c r="D340" s="53">
        <f t="shared" si="29"/>
        <v>49.281978591044243</v>
      </c>
      <c r="E340" s="55">
        <f t="shared" si="32"/>
        <v>355.45789378922819</v>
      </c>
      <c r="F340" s="247">
        <f t="shared" si="33"/>
        <v>19357.333542628468</v>
      </c>
    </row>
    <row r="341" spans="1:6" ht="15.75" customHeight="1">
      <c r="A341" s="248">
        <f t="shared" si="30"/>
        <v>310</v>
      </c>
      <c r="B341" s="54">
        <f t="shared" si="31"/>
        <v>53267</v>
      </c>
      <c r="C341" s="55">
        <f t="shared" si="28"/>
        <v>404.73987238027246</v>
      </c>
      <c r="D341" s="53">
        <f t="shared" si="29"/>
        <v>48.393333856571175</v>
      </c>
      <c r="E341" s="55">
        <f t="shared" si="32"/>
        <v>356.34653852370127</v>
      </c>
      <c r="F341" s="247">
        <f t="shared" si="33"/>
        <v>19000.987004104769</v>
      </c>
    </row>
    <row r="342" spans="1:6" ht="15.75" customHeight="1">
      <c r="A342" s="248">
        <f t="shared" si="30"/>
        <v>311</v>
      </c>
      <c r="B342" s="54">
        <f t="shared" si="31"/>
        <v>53297</v>
      </c>
      <c r="C342" s="55">
        <f t="shared" si="28"/>
        <v>404.73987238027246</v>
      </c>
      <c r="D342" s="53">
        <f t="shared" si="29"/>
        <v>47.502467510261923</v>
      </c>
      <c r="E342" s="55">
        <f t="shared" si="32"/>
        <v>357.23740487001055</v>
      </c>
      <c r="F342" s="247">
        <f t="shared" si="33"/>
        <v>18643.749599234758</v>
      </c>
    </row>
    <row r="343" spans="1:6" ht="15.75" customHeight="1">
      <c r="A343" s="248">
        <f t="shared" si="30"/>
        <v>312</v>
      </c>
      <c r="B343" s="54">
        <f t="shared" si="31"/>
        <v>53328</v>
      </c>
      <c r="C343" s="55">
        <f t="shared" si="28"/>
        <v>404.73987238027246</v>
      </c>
      <c r="D343" s="53">
        <f t="shared" si="29"/>
        <v>46.609373998086895</v>
      </c>
      <c r="E343" s="55">
        <f t="shared" si="32"/>
        <v>358.13049838218558</v>
      </c>
      <c r="F343" s="247">
        <f t="shared" si="33"/>
        <v>18285.619100852571</v>
      </c>
    </row>
    <row r="344" spans="1:6" ht="15.75" customHeight="1">
      <c r="A344" s="248">
        <f t="shared" si="30"/>
        <v>313</v>
      </c>
      <c r="B344" s="54">
        <f t="shared" si="31"/>
        <v>53359</v>
      </c>
      <c r="C344" s="55">
        <f t="shared" si="28"/>
        <v>404.73987238027246</v>
      </c>
      <c r="D344" s="53">
        <f t="shared" si="29"/>
        <v>45.714047752131428</v>
      </c>
      <c r="E344" s="55">
        <f t="shared" si="32"/>
        <v>359.02582462814104</v>
      </c>
      <c r="F344" s="247">
        <f t="shared" si="33"/>
        <v>17926.59327622443</v>
      </c>
    </row>
    <row r="345" spans="1:6" ht="15.75" customHeight="1">
      <c r="A345" s="248">
        <f t="shared" si="30"/>
        <v>314</v>
      </c>
      <c r="B345" s="54">
        <f t="shared" si="31"/>
        <v>53387</v>
      </c>
      <c r="C345" s="55">
        <f t="shared" si="28"/>
        <v>404.73987238027246</v>
      </c>
      <c r="D345" s="53">
        <f t="shared" si="29"/>
        <v>44.81648319056108</v>
      </c>
      <c r="E345" s="55">
        <f t="shared" si="32"/>
        <v>359.92338918971137</v>
      </c>
      <c r="F345" s="247">
        <f t="shared" si="33"/>
        <v>17566.669887034717</v>
      </c>
    </row>
    <row r="346" spans="1:6" ht="15.75" customHeight="1">
      <c r="A346" s="248">
        <f t="shared" si="30"/>
        <v>315</v>
      </c>
      <c r="B346" s="54">
        <f t="shared" si="31"/>
        <v>53418</v>
      </c>
      <c r="C346" s="55">
        <f t="shared" si="28"/>
        <v>404.73987238027246</v>
      </c>
      <c r="D346" s="53">
        <f t="shared" si="29"/>
        <v>43.916674717586794</v>
      </c>
      <c r="E346" s="55">
        <f t="shared" si="32"/>
        <v>360.82319766268569</v>
      </c>
      <c r="F346" s="247">
        <f t="shared" si="33"/>
        <v>17205.846689372032</v>
      </c>
    </row>
    <row r="347" spans="1:6" ht="15.75" customHeight="1">
      <c r="A347" s="248">
        <f t="shared" si="30"/>
        <v>316</v>
      </c>
      <c r="B347" s="54">
        <f t="shared" si="31"/>
        <v>53448</v>
      </c>
      <c r="C347" s="55">
        <f t="shared" si="28"/>
        <v>404.73987238027246</v>
      </c>
      <c r="D347" s="53">
        <f t="shared" si="29"/>
        <v>43.01461672343008</v>
      </c>
      <c r="E347" s="55">
        <f t="shared" si="32"/>
        <v>361.72525565684236</v>
      </c>
      <c r="F347" s="247">
        <f t="shared" si="33"/>
        <v>16844.121433715191</v>
      </c>
    </row>
    <row r="348" spans="1:6" ht="15.75" customHeight="1">
      <c r="A348" s="248">
        <f t="shared" si="30"/>
        <v>317</v>
      </c>
      <c r="B348" s="54">
        <f t="shared" si="31"/>
        <v>53479</v>
      </c>
      <c r="C348" s="55">
        <f t="shared" si="28"/>
        <v>404.73987238027246</v>
      </c>
      <c r="D348" s="53">
        <f t="shared" si="29"/>
        <v>42.110303584287976</v>
      </c>
      <c r="E348" s="55">
        <f t="shared" si="32"/>
        <v>362.62956879598448</v>
      </c>
      <c r="F348" s="247">
        <f t="shared" si="33"/>
        <v>16481.491864919208</v>
      </c>
    </row>
    <row r="349" spans="1:6" ht="15.75" customHeight="1">
      <c r="A349" s="248">
        <f t="shared" si="30"/>
        <v>318</v>
      </c>
      <c r="B349" s="54">
        <f t="shared" si="31"/>
        <v>53509</v>
      </c>
      <c r="C349" s="55">
        <f t="shared" si="28"/>
        <v>404.73987238027246</v>
      </c>
      <c r="D349" s="53">
        <f t="shared" si="29"/>
        <v>41.203729662298024</v>
      </c>
      <c r="E349" s="55">
        <f t="shared" si="32"/>
        <v>363.53614271797443</v>
      </c>
      <c r="F349" s="247">
        <f t="shared" si="33"/>
        <v>16117.955722201234</v>
      </c>
    </row>
    <row r="350" spans="1:6" ht="15.75" customHeight="1">
      <c r="A350" s="248">
        <f t="shared" si="30"/>
        <v>319</v>
      </c>
      <c r="B350" s="54">
        <f t="shared" si="31"/>
        <v>53540</v>
      </c>
      <c r="C350" s="55">
        <f t="shared" si="28"/>
        <v>404.73987238027246</v>
      </c>
      <c r="D350" s="53">
        <f t="shared" si="29"/>
        <v>40.294889305503084</v>
      </c>
      <c r="E350" s="55">
        <f t="shared" si="32"/>
        <v>364.44498307476937</v>
      </c>
      <c r="F350" s="247">
        <f t="shared" si="33"/>
        <v>15753.510739126465</v>
      </c>
    </row>
    <row r="351" spans="1:6" ht="15.75" customHeight="1">
      <c r="A351" s="248">
        <f t="shared" si="30"/>
        <v>320</v>
      </c>
      <c r="B351" s="54">
        <f t="shared" si="31"/>
        <v>53571</v>
      </c>
      <c r="C351" s="55">
        <f t="shared" si="28"/>
        <v>404.73987238027246</v>
      </c>
      <c r="D351" s="53">
        <f t="shared" si="29"/>
        <v>39.383776847816165</v>
      </c>
      <c r="E351" s="55">
        <f t="shared" si="32"/>
        <v>365.35609553245627</v>
      </c>
      <c r="F351" s="247">
        <f t="shared" si="33"/>
        <v>15388.154643594009</v>
      </c>
    </row>
    <row r="352" spans="1:6" ht="15.75" customHeight="1">
      <c r="A352" s="248">
        <f t="shared" si="30"/>
        <v>321</v>
      </c>
      <c r="B352" s="54">
        <f t="shared" si="31"/>
        <v>53601</v>
      </c>
      <c r="C352" s="55">
        <f t="shared" si="28"/>
        <v>404.73987238027246</v>
      </c>
      <c r="D352" s="53">
        <f t="shared" si="29"/>
        <v>38.470386608985024</v>
      </c>
      <c r="E352" s="55">
        <f t="shared" si="32"/>
        <v>366.26948577128746</v>
      </c>
      <c r="F352" s="247">
        <f t="shared" si="33"/>
        <v>15021.885157822722</v>
      </c>
    </row>
    <row r="353" spans="1:6" ht="15.75" customHeight="1">
      <c r="A353" s="248">
        <f t="shared" si="30"/>
        <v>322</v>
      </c>
      <c r="B353" s="54">
        <f t="shared" si="31"/>
        <v>53632</v>
      </c>
      <c r="C353" s="55">
        <f t="shared" ref="C353:C391" si="34">-$E$26</f>
        <v>404.73987238027246</v>
      </c>
      <c r="D353" s="53">
        <f t="shared" ref="D353:D391" si="35">F352*$E$25</f>
        <v>37.554712894556808</v>
      </c>
      <c r="E353" s="55">
        <f t="shared" si="32"/>
        <v>367.18515948571564</v>
      </c>
      <c r="F353" s="247">
        <f t="shared" si="33"/>
        <v>14654.699998337006</v>
      </c>
    </row>
    <row r="354" spans="1:6" ht="15.75" customHeight="1">
      <c r="A354" s="248">
        <f t="shared" si="30"/>
        <v>323</v>
      </c>
      <c r="B354" s="54">
        <f t="shared" si="31"/>
        <v>53662</v>
      </c>
      <c r="C354" s="55">
        <f t="shared" si="34"/>
        <v>404.73987238027246</v>
      </c>
      <c r="D354" s="53">
        <f t="shared" si="35"/>
        <v>36.636749995842514</v>
      </c>
      <c r="E354" s="55">
        <f t="shared" si="32"/>
        <v>368.10312238442992</v>
      </c>
      <c r="F354" s="247">
        <f t="shared" si="33"/>
        <v>14286.596875952577</v>
      </c>
    </row>
    <row r="355" spans="1:6" ht="15.75" customHeight="1">
      <c r="A355" s="248">
        <f t="shared" si="30"/>
        <v>324</v>
      </c>
      <c r="B355" s="54">
        <f t="shared" si="31"/>
        <v>53693</v>
      </c>
      <c r="C355" s="55">
        <f t="shared" si="34"/>
        <v>404.73987238027246</v>
      </c>
      <c r="D355" s="53">
        <f t="shared" si="35"/>
        <v>35.716492189881443</v>
      </c>
      <c r="E355" s="55">
        <f t="shared" si="32"/>
        <v>369.02338019039104</v>
      </c>
      <c r="F355" s="247">
        <f t="shared" si="33"/>
        <v>13917.573495762186</v>
      </c>
    </row>
    <row r="356" spans="1:6" ht="15.75" customHeight="1">
      <c r="A356" s="248">
        <f t="shared" si="30"/>
        <v>325</v>
      </c>
      <c r="B356" s="54">
        <f t="shared" si="31"/>
        <v>53724</v>
      </c>
      <c r="C356" s="55">
        <f t="shared" si="34"/>
        <v>404.73987238027246</v>
      </c>
      <c r="D356" s="53">
        <f t="shared" si="35"/>
        <v>34.793933739405468</v>
      </c>
      <c r="E356" s="55">
        <f t="shared" si="32"/>
        <v>369.94593864086698</v>
      </c>
      <c r="F356" s="247">
        <f t="shared" si="33"/>
        <v>13547.627557121319</v>
      </c>
    </row>
    <row r="357" spans="1:6" ht="15.75" customHeight="1">
      <c r="A357" s="248">
        <f t="shared" si="30"/>
        <v>326</v>
      </c>
      <c r="B357" s="54">
        <f t="shared" si="31"/>
        <v>53752</v>
      </c>
      <c r="C357" s="55">
        <f t="shared" si="34"/>
        <v>404.73987238027246</v>
      </c>
      <c r="D357" s="53">
        <f t="shared" si="35"/>
        <v>33.869068892803298</v>
      </c>
      <c r="E357" s="55">
        <f t="shared" si="32"/>
        <v>370.87080348746917</v>
      </c>
      <c r="F357" s="247">
        <f t="shared" si="33"/>
        <v>13176.75675363385</v>
      </c>
    </row>
    <row r="358" spans="1:6" ht="15.75" customHeight="1">
      <c r="A358" s="248">
        <f t="shared" si="30"/>
        <v>327</v>
      </c>
      <c r="B358" s="54">
        <f t="shared" si="31"/>
        <v>53783</v>
      </c>
      <c r="C358" s="55">
        <f t="shared" si="34"/>
        <v>404.73987238027246</v>
      </c>
      <c r="D358" s="53">
        <f t="shared" si="35"/>
        <v>32.941891884084626</v>
      </c>
      <c r="E358" s="55">
        <f t="shared" si="32"/>
        <v>371.79798049618785</v>
      </c>
      <c r="F358" s="247">
        <f t="shared" si="33"/>
        <v>12804.958773137663</v>
      </c>
    </row>
    <row r="359" spans="1:6" ht="15.75" customHeight="1">
      <c r="A359" s="248">
        <f t="shared" si="30"/>
        <v>328</v>
      </c>
      <c r="B359" s="54">
        <f t="shared" si="31"/>
        <v>53813</v>
      </c>
      <c r="C359" s="55">
        <f t="shared" si="34"/>
        <v>404.73987238027246</v>
      </c>
      <c r="D359" s="53">
        <f t="shared" si="35"/>
        <v>32.012396932844162</v>
      </c>
      <c r="E359" s="55">
        <f t="shared" si="32"/>
        <v>372.72747544742828</v>
      </c>
      <c r="F359" s="247">
        <f t="shared" si="33"/>
        <v>12432.231297690236</v>
      </c>
    </row>
    <row r="360" spans="1:6" ht="15.75" customHeight="1">
      <c r="A360" s="248">
        <f t="shared" si="30"/>
        <v>329</v>
      </c>
      <c r="B360" s="54">
        <f t="shared" si="31"/>
        <v>53844</v>
      </c>
      <c r="C360" s="55">
        <f t="shared" si="34"/>
        <v>404.73987238027246</v>
      </c>
      <c r="D360" s="53">
        <f t="shared" si="35"/>
        <v>31.080578244225592</v>
      </c>
      <c r="E360" s="55">
        <f t="shared" si="32"/>
        <v>373.65929413604687</v>
      </c>
      <c r="F360" s="247">
        <f t="shared" si="33"/>
        <v>12058.572003554189</v>
      </c>
    </row>
    <row r="361" spans="1:6" ht="15.75" customHeight="1">
      <c r="A361" s="248">
        <f t="shared" si="30"/>
        <v>330</v>
      </c>
      <c r="B361" s="54">
        <f t="shared" si="31"/>
        <v>53874</v>
      </c>
      <c r="C361" s="55">
        <f t="shared" si="34"/>
        <v>404.73987238027246</v>
      </c>
      <c r="D361" s="53">
        <f t="shared" si="35"/>
        <v>30.146430008885474</v>
      </c>
      <c r="E361" s="55">
        <f t="shared" si="32"/>
        <v>374.59344237138697</v>
      </c>
      <c r="F361" s="247">
        <f t="shared" si="33"/>
        <v>11683.978561182803</v>
      </c>
    </row>
    <row r="362" spans="1:6" ht="15.75" customHeight="1">
      <c r="A362" s="248">
        <f t="shared" si="30"/>
        <v>331</v>
      </c>
      <c r="B362" s="54">
        <f t="shared" si="31"/>
        <v>53905</v>
      </c>
      <c r="C362" s="55">
        <f t="shared" si="34"/>
        <v>404.73987238027246</v>
      </c>
      <c r="D362" s="53">
        <f t="shared" si="35"/>
        <v>29.209946402957009</v>
      </c>
      <c r="E362" s="55">
        <f t="shared" si="32"/>
        <v>375.52992597731543</v>
      </c>
      <c r="F362" s="247">
        <f t="shared" si="33"/>
        <v>11308.448635205488</v>
      </c>
    </row>
    <row r="363" spans="1:6" ht="15.75" customHeight="1">
      <c r="A363" s="248">
        <f t="shared" si="30"/>
        <v>332</v>
      </c>
      <c r="B363" s="54">
        <f t="shared" si="31"/>
        <v>53936</v>
      </c>
      <c r="C363" s="55">
        <f t="shared" si="34"/>
        <v>404.73987238027246</v>
      </c>
      <c r="D363" s="53">
        <f t="shared" si="35"/>
        <v>28.27112158801372</v>
      </c>
      <c r="E363" s="55">
        <f t="shared" si="32"/>
        <v>376.46875079225873</v>
      </c>
      <c r="F363" s="247">
        <f t="shared" si="33"/>
        <v>10931.979884413229</v>
      </c>
    </row>
    <row r="364" spans="1:6" ht="15.75" customHeight="1">
      <c r="A364" s="248">
        <f t="shared" si="30"/>
        <v>333</v>
      </c>
      <c r="B364" s="54">
        <f t="shared" si="31"/>
        <v>53966</v>
      </c>
      <c r="C364" s="55">
        <f t="shared" si="34"/>
        <v>404.73987238027246</v>
      </c>
      <c r="D364" s="53">
        <f t="shared" si="35"/>
        <v>27.329949711033073</v>
      </c>
      <c r="E364" s="55">
        <f t="shared" si="32"/>
        <v>377.40992266923939</v>
      </c>
      <c r="F364" s="247">
        <f t="shared" si="33"/>
        <v>10554.56996174399</v>
      </c>
    </row>
    <row r="365" spans="1:6" ht="15.75" customHeight="1">
      <c r="A365" s="248">
        <f t="shared" si="30"/>
        <v>334</v>
      </c>
      <c r="B365" s="54">
        <f t="shared" si="31"/>
        <v>53997</v>
      </c>
      <c r="C365" s="55">
        <f t="shared" si="34"/>
        <v>404.73987238027246</v>
      </c>
      <c r="D365" s="53">
        <f t="shared" si="35"/>
        <v>26.386424904359973</v>
      </c>
      <c r="E365" s="55">
        <f t="shared" si="32"/>
        <v>378.3534474759125</v>
      </c>
      <c r="F365" s="247">
        <f t="shared" si="33"/>
        <v>10176.216514268077</v>
      </c>
    </row>
    <row r="366" spans="1:6" ht="15.75" customHeight="1">
      <c r="A366" s="248">
        <f t="shared" si="30"/>
        <v>335</v>
      </c>
      <c r="B366" s="54">
        <f t="shared" si="31"/>
        <v>54027</v>
      </c>
      <c r="C366" s="55">
        <f t="shared" si="34"/>
        <v>404.73987238027246</v>
      </c>
      <c r="D366" s="53">
        <f t="shared" si="35"/>
        <v>25.440541285670193</v>
      </c>
      <c r="E366" s="55">
        <f t="shared" si="32"/>
        <v>379.29933109460228</v>
      </c>
      <c r="F366" s="247">
        <f t="shared" si="33"/>
        <v>9796.9171831734748</v>
      </c>
    </row>
    <row r="367" spans="1:6" ht="15.75" customHeight="1">
      <c r="A367" s="248">
        <f t="shared" si="30"/>
        <v>336</v>
      </c>
      <c r="B367" s="54">
        <f t="shared" si="31"/>
        <v>54058</v>
      </c>
      <c r="C367" s="55">
        <f t="shared" si="34"/>
        <v>404.73987238027246</v>
      </c>
      <c r="D367" s="53">
        <f t="shared" si="35"/>
        <v>24.492292957933689</v>
      </c>
      <c r="E367" s="55">
        <f t="shared" si="32"/>
        <v>380.24757942233879</v>
      </c>
      <c r="F367" s="247">
        <f t="shared" si="33"/>
        <v>9416.6696037511356</v>
      </c>
    </row>
    <row r="368" spans="1:6" ht="15.75" customHeight="1">
      <c r="A368" s="248">
        <f t="shared" si="30"/>
        <v>337</v>
      </c>
      <c r="B368" s="54">
        <f t="shared" si="31"/>
        <v>54089</v>
      </c>
      <c r="C368" s="55">
        <f t="shared" si="34"/>
        <v>404.73987238027246</v>
      </c>
      <c r="D368" s="53">
        <f t="shared" si="35"/>
        <v>23.541674009377839</v>
      </c>
      <c r="E368" s="55">
        <f t="shared" si="32"/>
        <v>381.1981983708946</v>
      </c>
      <c r="F368" s="247">
        <f t="shared" si="33"/>
        <v>9035.4714053802418</v>
      </c>
    </row>
    <row r="369" spans="1:6" ht="15.75" customHeight="1">
      <c r="A369" s="248">
        <f t="shared" si="30"/>
        <v>338</v>
      </c>
      <c r="B369" s="54">
        <f t="shared" si="31"/>
        <v>54118</v>
      </c>
      <c r="C369" s="55">
        <f t="shared" si="34"/>
        <v>404.73987238027246</v>
      </c>
      <c r="D369" s="53">
        <f t="shared" si="35"/>
        <v>22.588678513450606</v>
      </c>
      <c r="E369" s="55">
        <f t="shared" si="32"/>
        <v>382.15119386682187</v>
      </c>
      <c r="F369" s="247">
        <f t="shared" si="33"/>
        <v>8653.3202115134191</v>
      </c>
    </row>
    <row r="370" spans="1:6" ht="15.75" customHeight="1">
      <c r="A370" s="248">
        <f t="shared" si="30"/>
        <v>339</v>
      </c>
      <c r="B370" s="54">
        <f t="shared" si="31"/>
        <v>54149</v>
      </c>
      <c r="C370" s="55">
        <f t="shared" si="34"/>
        <v>404.73987238027246</v>
      </c>
      <c r="D370" s="53">
        <f t="shared" si="35"/>
        <v>21.633300528783547</v>
      </c>
      <c r="E370" s="55">
        <f t="shared" si="32"/>
        <v>383.10657185148892</v>
      </c>
      <c r="F370" s="247">
        <f t="shared" si="33"/>
        <v>8270.2136396619298</v>
      </c>
    </row>
    <row r="371" spans="1:6" ht="15.75" customHeight="1">
      <c r="A371" s="248">
        <f t="shared" si="30"/>
        <v>340</v>
      </c>
      <c r="B371" s="54">
        <f t="shared" si="31"/>
        <v>54179</v>
      </c>
      <c r="C371" s="55">
        <f t="shared" si="34"/>
        <v>404.73987238027246</v>
      </c>
      <c r="D371" s="53">
        <f t="shared" si="35"/>
        <v>20.675534099154824</v>
      </c>
      <c r="E371" s="55">
        <f t="shared" si="32"/>
        <v>384.06433828111761</v>
      </c>
      <c r="F371" s="247">
        <f t="shared" si="33"/>
        <v>7886.1493013808122</v>
      </c>
    </row>
    <row r="372" spans="1:6" ht="15.75" customHeight="1">
      <c r="A372" s="248">
        <f t="shared" si="30"/>
        <v>341</v>
      </c>
      <c r="B372" s="54">
        <f t="shared" si="31"/>
        <v>54210</v>
      </c>
      <c r="C372" s="55">
        <f t="shared" si="34"/>
        <v>404.73987238027246</v>
      </c>
      <c r="D372" s="53">
        <f t="shared" si="35"/>
        <v>19.715373253452032</v>
      </c>
      <c r="E372" s="55">
        <f t="shared" si="32"/>
        <v>385.02449912682044</v>
      </c>
      <c r="F372" s="247">
        <f t="shared" si="33"/>
        <v>7501.1248022539921</v>
      </c>
    </row>
    <row r="373" spans="1:6" ht="15.75" customHeight="1">
      <c r="A373" s="248">
        <f t="shared" si="30"/>
        <v>342</v>
      </c>
      <c r="B373" s="54">
        <f t="shared" si="31"/>
        <v>54240</v>
      </c>
      <c r="C373" s="55">
        <f t="shared" si="34"/>
        <v>404.73987238027246</v>
      </c>
      <c r="D373" s="53">
        <f t="shared" si="35"/>
        <v>18.752812005634979</v>
      </c>
      <c r="E373" s="55">
        <f t="shared" si="32"/>
        <v>385.98706037463751</v>
      </c>
      <c r="F373" s="247">
        <f t="shared" si="33"/>
        <v>7115.1377418793545</v>
      </c>
    </row>
    <row r="374" spans="1:6" ht="15.75" customHeight="1">
      <c r="A374" s="248">
        <f t="shared" si="30"/>
        <v>343</v>
      </c>
      <c r="B374" s="54">
        <f t="shared" si="31"/>
        <v>54271</v>
      </c>
      <c r="C374" s="55">
        <f t="shared" si="34"/>
        <v>404.73987238027246</v>
      </c>
      <c r="D374" s="53">
        <f t="shared" si="35"/>
        <v>17.787844354698386</v>
      </c>
      <c r="E374" s="55">
        <f t="shared" si="32"/>
        <v>386.95202802557407</v>
      </c>
      <c r="F374" s="247">
        <f t="shared" si="33"/>
        <v>6728.1857138537807</v>
      </c>
    </row>
    <row r="375" spans="1:6" ht="15.75" customHeight="1">
      <c r="A375" s="248">
        <f t="shared" si="30"/>
        <v>344</v>
      </c>
      <c r="B375" s="54">
        <f t="shared" si="31"/>
        <v>54302</v>
      </c>
      <c r="C375" s="55">
        <f t="shared" si="34"/>
        <v>404.73987238027246</v>
      </c>
      <c r="D375" s="53">
        <f t="shared" si="35"/>
        <v>16.820464284634451</v>
      </c>
      <c r="E375" s="55">
        <f t="shared" si="32"/>
        <v>387.919408095638</v>
      </c>
      <c r="F375" s="247">
        <f t="shared" si="33"/>
        <v>6340.2663057581431</v>
      </c>
    </row>
    <row r="376" spans="1:6" ht="15.75" customHeight="1">
      <c r="A376" s="248">
        <f t="shared" si="30"/>
        <v>345</v>
      </c>
      <c r="B376" s="54">
        <f t="shared" si="31"/>
        <v>54332</v>
      </c>
      <c r="C376" s="55">
        <f t="shared" si="34"/>
        <v>404.73987238027246</v>
      </c>
      <c r="D376" s="53">
        <f t="shared" si="35"/>
        <v>15.850665764395359</v>
      </c>
      <c r="E376" s="55">
        <f t="shared" si="32"/>
        <v>388.88920661587713</v>
      </c>
      <c r="F376" s="247">
        <f t="shared" si="33"/>
        <v>5951.3770991422662</v>
      </c>
    </row>
    <row r="377" spans="1:6" ht="15.75" customHeight="1">
      <c r="A377" s="248">
        <f t="shared" si="30"/>
        <v>346</v>
      </c>
      <c r="B377" s="54">
        <f t="shared" si="31"/>
        <v>54363</v>
      </c>
      <c r="C377" s="55">
        <f t="shared" si="34"/>
        <v>404.73987238027246</v>
      </c>
      <c r="D377" s="53">
        <f t="shared" si="35"/>
        <v>14.878442747855665</v>
      </c>
      <c r="E377" s="55">
        <f t="shared" si="32"/>
        <v>389.86142963241679</v>
      </c>
      <c r="F377" s="247">
        <f t="shared" si="33"/>
        <v>5561.5156695098494</v>
      </c>
    </row>
    <row r="378" spans="1:6" ht="15.75" customHeight="1">
      <c r="A378" s="248">
        <f t="shared" si="30"/>
        <v>347</v>
      </c>
      <c r="B378" s="54">
        <f t="shared" si="31"/>
        <v>54393</v>
      </c>
      <c r="C378" s="55">
        <f t="shared" si="34"/>
        <v>404.73987238027246</v>
      </c>
      <c r="D378" s="53">
        <f t="shared" si="35"/>
        <v>13.903789173774625</v>
      </c>
      <c r="E378" s="55">
        <f t="shared" si="32"/>
        <v>390.83608320649785</v>
      </c>
      <c r="F378" s="247">
        <f t="shared" si="33"/>
        <v>5170.6795863033512</v>
      </c>
    </row>
    <row r="379" spans="1:6" ht="15.75" customHeight="1">
      <c r="A379" s="248">
        <f t="shared" si="30"/>
        <v>348</v>
      </c>
      <c r="B379" s="54">
        <f t="shared" si="31"/>
        <v>54424</v>
      </c>
      <c r="C379" s="55">
        <f t="shared" si="34"/>
        <v>404.73987238027246</v>
      </c>
      <c r="D379" s="53">
        <f t="shared" si="35"/>
        <v>12.926698965758378</v>
      </c>
      <c r="E379" s="55">
        <f t="shared" si="32"/>
        <v>391.8131734145141</v>
      </c>
      <c r="F379" s="247">
        <f t="shared" si="33"/>
        <v>4778.8664128888367</v>
      </c>
    </row>
    <row r="380" spans="1:6" ht="15.75" customHeight="1">
      <c r="A380" s="248">
        <f t="shared" si="30"/>
        <v>349</v>
      </c>
      <c r="B380" s="54">
        <f t="shared" si="31"/>
        <v>54455</v>
      </c>
      <c r="C380" s="55">
        <f t="shared" si="34"/>
        <v>404.73987238027246</v>
      </c>
      <c r="D380" s="53">
        <f t="shared" si="35"/>
        <v>11.947166032222093</v>
      </c>
      <c r="E380" s="55">
        <f t="shared" si="32"/>
        <v>392.79270634805039</v>
      </c>
      <c r="F380" s="247">
        <f t="shared" si="33"/>
        <v>4386.0737065407866</v>
      </c>
    </row>
    <row r="381" spans="1:6" ht="15.75" customHeight="1">
      <c r="A381" s="248">
        <f t="shared" si="30"/>
        <v>350</v>
      </c>
      <c r="B381" s="54">
        <f t="shared" si="31"/>
        <v>54483</v>
      </c>
      <c r="C381" s="55">
        <f t="shared" si="34"/>
        <v>404.73987238027246</v>
      </c>
      <c r="D381" s="53">
        <f t="shared" si="35"/>
        <v>10.965184266351967</v>
      </c>
      <c r="E381" s="55">
        <f t="shared" si="32"/>
        <v>393.77468811392049</v>
      </c>
      <c r="F381" s="247">
        <f t="shared" si="33"/>
        <v>3992.299018426866</v>
      </c>
    </row>
    <row r="382" spans="1:6" ht="15.75" customHeight="1">
      <c r="A382" s="248">
        <f t="shared" si="30"/>
        <v>351</v>
      </c>
      <c r="B382" s="54">
        <f t="shared" si="31"/>
        <v>54514</v>
      </c>
      <c r="C382" s="55">
        <f t="shared" si="34"/>
        <v>404.73987238027246</v>
      </c>
      <c r="D382" s="53">
        <f t="shared" si="35"/>
        <v>9.9807475460671657</v>
      </c>
      <c r="E382" s="55">
        <f t="shared" si="32"/>
        <v>394.75912483420529</v>
      </c>
      <c r="F382" s="247">
        <f t="shared" si="33"/>
        <v>3597.5398935926605</v>
      </c>
    </row>
    <row r="383" spans="1:6" ht="15.75" customHeight="1">
      <c r="A383" s="248">
        <f t="shared" si="30"/>
        <v>352</v>
      </c>
      <c r="B383" s="54">
        <f t="shared" si="31"/>
        <v>54544</v>
      </c>
      <c r="C383" s="55">
        <f t="shared" si="34"/>
        <v>404.73987238027246</v>
      </c>
      <c r="D383" s="53">
        <f t="shared" si="35"/>
        <v>8.9938497339816514</v>
      </c>
      <c r="E383" s="55">
        <f t="shared" si="32"/>
        <v>395.74602264629078</v>
      </c>
      <c r="F383" s="247">
        <f t="shared" si="33"/>
        <v>3201.7938709463697</v>
      </c>
    </row>
    <row r="384" spans="1:6" ht="15.75" customHeight="1">
      <c r="A384" s="248">
        <f t="shared" si="30"/>
        <v>353</v>
      </c>
      <c r="B384" s="54">
        <f t="shared" si="31"/>
        <v>54575</v>
      </c>
      <c r="C384" s="55">
        <f t="shared" si="34"/>
        <v>404.73987238027246</v>
      </c>
      <c r="D384" s="53">
        <f t="shared" si="35"/>
        <v>8.0044846773659248</v>
      </c>
      <c r="E384" s="55">
        <f t="shared" si="32"/>
        <v>396.73538770290651</v>
      </c>
      <c r="F384" s="247">
        <f t="shared" si="33"/>
        <v>2805.0584832434633</v>
      </c>
    </row>
    <row r="385" spans="1:6" ht="15.75" customHeight="1">
      <c r="A385" s="248">
        <f t="shared" si="30"/>
        <v>354</v>
      </c>
      <c r="B385" s="54">
        <f t="shared" si="31"/>
        <v>54605</v>
      </c>
      <c r="C385" s="55">
        <f t="shared" si="34"/>
        <v>404.73987238027246</v>
      </c>
      <c r="D385" s="53">
        <f t="shared" si="35"/>
        <v>7.0126462081086585</v>
      </c>
      <c r="E385" s="55">
        <f t="shared" si="32"/>
        <v>397.7272261721638</v>
      </c>
      <c r="F385" s="247">
        <f t="shared" si="33"/>
        <v>2407.3312570712997</v>
      </c>
    </row>
    <row r="386" spans="1:6" ht="15.75" customHeight="1">
      <c r="A386" s="248">
        <f t="shared" si="30"/>
        <v>355</v>
      </c>
      <c r="B386" s="54">
        <f t="shared" si="31"/>
        <v>54636</v>
      </c>
      <c r="C386" s="55">
        <f t="shared" si="34"/>
        <v>404.73987238027246</v>
      </c>
      <c r="D386" s="53">
        <f t="shared" si="35"/>
        <v>6.0183281426782491</v>
      </c>
      <c r="E386" s="55">
        <f t="shared" si="32"/>
        <v>398.72154423759423</v>
      </c>
      <c r="F386" s="247">
        <f t="shared" si="33"/>
        <v>2008.6097128337055</v>
      </c>
    </row>
    <row r="387" spans="1:6" ht="15.75" customHeight="1">
      <c r="A387" s="248">
        <f t="shared" si="30"/>
        <v>356</v>
      </c>
      <c r="B387" s="54">
        <f t="shared" si="31"/>
        <v>54667</v>
      </c>
      <c r="C387" s="55">
        <f t="shared" si="34"/>
        <v>404.73987238027246</v>
      </c>
      <c r="D387" s="53">
        <f t="shared" si="35"/>
        <v>5.0215242820842638</v>
      </c>
      <c r="E387" s="55">
        <f t="shared" si="32"/>
        <v>399.71834809818819</v>
      </c>
      <c r="F387" s="247">
        <f t="shared" si="33"/>
        <v>1608.8913647355173</v>
      </c>
    </row>
    <row r="388" spans="1:6" ht="15.75" customHeight="1">
      <c r="A388" s="248">
        <f t="shared" si="30"/>
        <v>357</v>
      </c>
      <c r="B388" s="54">
        <f t="shared" si="31"/>
        <v>54697</v>
      </c>
      <c r="C388" s="55">
        <f t="shared" si="34"/>
        <v>404.73987238027246</v>
      </c>
      <c r="D388" s="53">
        <f t="shared" si="35"/>
        <v>4.0222284118387934</v>
      </c>
      <c r="E388" s="55">
        <f t="shared" si="32"/>
        <v>400.71764396843366</v>
      </c>
      <c r="F388" s="247">
        <f t="shared" si="33"/>
        <v>1208.1737207670835</v>
      </c>
    </row>
    <row r="389" spans="1:6" ht="15.75" customHeight="1">
      <c r="A389" s="248">
        <f t="shared" si="30"/>
        <v>358</v>
      </c>
      <c r="B389" s="54">
        <f t="shared" si="31"/>
        <v>54728</v>
      </c>
      <c r="C389" s="55">
        <f t="shared" si="34"/>
        <v>404.73987238027246</v>
      </c>
      <c r="D389" s="53">
        <f t="shared" si="35"/>
        <v>3.0204343019177089</v>
      </c>
      <c r="E389" s="55">
        <f t="shared" si="32"/>
        <v>401.71943807835476</v>
      </c>
      <c r="F389" s="247">
        <f t="shared" si="33"/>
        <v>806.45428268872877</v>
      </c>
    </row>
    <row r="390" spans="1:6" ht="15.75" customHeight="1">
      <c r="A390" s="248">
        <f t="shared" si="30"/>
        <v>359</v>
      </c>
      <c r="B390" s="54">
        <f t="shared" si="31"/>
        <v>54758</v>
      </c>
      <c r="C390" s="55">
        <f t="shared" si="34"/>
        <v>404.73987238027246</v>
      </c>
      <c r="D390" s="53">
        <f t="shared" si="35"/>
        <v>2.0161357067218217</v>
      </c>
      <c r="E390" s="55">
        <f t="shared" si="32"/>
        <v>402.72373667355066</v>
      </c>
      <c r="F390" s="247">
        <f t="shared" si="33"/>
        <v>403.73054601517811</v>
      </c>
    </row>
    <row r="391" spans="1:6" ht="15.75" customHeight="1" thickBot="1">
      <c r="A391" s="249">
        <f t="shared" si="30"/>
        <v>360</v>
      </c>
      <c r="B391" s="250">
        <f t="shared" si="31"/>
        <v>54789</v>
      </c>
      <c r="C391" s="251">
        <f t="shared" si="34"/>
        <v>404.73987238027246</v>
      </c>
      <c r="D391" s="252">
        <f t="shared" si="35"/>
        <v>1.0093263650379454</v>
      </c>
      <c r="E391" s="251">
        <f t="shared" si="32"/>
        <v>403.73054601523449</v>
      </c>
      <c r="F391" s="253">
        <f t="shared" si="33"/>
        <v>-5.6388671509921551E-11</v>
      </c>
    </row>
    <row r="392" spans="1:6" ht="15.75" customHeight="1">
      <c r="D392" s="41"/>
    </row>
    <row r="393" spans="1:6" ht="15.75" customHeight="1">
      <c r="D393" s="41"/>
    </row>
    <row r="394" spans="1:6" ht="15.75" customHeight="1">
      <c r="D394" s="41"/>
    </row>
    <row r="395" spans="1:6" ht="15.75" customHeight="1">
      <c r="D395" s="41"/>
    </row>
    <row r="396" spans="1:6" ht="15.75" customHeight="1">
      <c r="D396" s="41"/>
    </row>
    <row r="397" spans="1:6" ht="15.75" customHeight="1">
      <c r="D397" s="41"/>
    </row>
    <row r="398" spans="1:6" ht="15.75" customHeight="1">
      <c r="D398" s="41"/>
    </row>
    <row r="399" spans="1:6" ht="15.75" customHeight="1">
      <c r="D399" s="41"/>
    </row>
    <row r="400" spans="1:6" ht="15.75" customHeight="1">
      <c r="D400" s="41"/>
    </row>
    <row r="401" spans="4:4" ht="15.75" customHeight="1">
      <c r="D401" s="41"/>
    </row>
    <row r="402" spans="4:4" ht="15.75" customHeight="1">
      <c r="D402" s="41"/>
    </row>
    <row r="403" spans="4:4" ht="15.75" customHeight="1">
      <c r="D403" s="41"/>
    </row>
    <row r="404" spans="4:4" ht="15.75" customHeight="1">
      <c r="D404" s="41"/>
    </row>
    <row r="405" spans="4:4" ht="15.75" customHeight="1">
      <c r="D405" s="41"/>
    </row>
    <row r="406" spans="4:4" ht="15.75" customHeight="1">
      <c r="D406" s="41"/>
    </row>
    <row r="407" spans="4:4" ht="15.75" customHeight="1">
      <c r="D407" s="41"/>
    </row>
    <row r="408" spans="4:4" ht="15.75" customHeight="1">
      <c r="D408" s="41"/>
    </row>
    <row r="409" spans="4:4" ht="15.75" customHeight="1">
      <c r="D409" s="41"/>
    </row>
    <row r="410" spans="4:4" ht="15.75" customHeight="1">
      <c r="D410" s="41"/>
    </row>
    <row r="411" spans="4:4" ht="15.75" customHeight="1">
      <c r="D411" s="41"/>
    </row>
    <row r="412" spans="4:4" ht="15.75" customHeight="1">
      <c r="D412" s="41"/>
    </row>
    <row r="413" spans="4:4" ht="15.75" customHeight="1">
      <c r="D413" s="41"/>
    </row>
    <row r="414" spans="4:4" ht="15.75" customHeight="1">
      <c r="D414" s="41"/>
    </row>
    <row r="415" spans="4:4" ht="15.75" customHeight="1">
      <c r="D415" s="41"/>
    </row>
    <row r="416" spans="4:4" ht="15.75" customHeight="1">
      <c r="D416" s="41"/>
    </row>
    <row r="417" spans="4:4" ht="15.75" customHeight="1">
      <c r="D417" s="41"/>
    </row>
    <row r="418" spans="4:4" ht="15.75" customHeight="1">
      <c r="D418" s="41"/>
    </row>
    <row r="419" spans="4:4" ht="15.75" customHeight="1">
      <c r="D419" s="41"/>
    </row>
    <row r="420" spans="4:4" ht="15.75" customHeight="1">
      <c r="D420" s="41"/>
    </row>
    <row r="421" spans="4:4" ht="15.75" customHeight="1">
      <c r="D421" s="41"/>
    </row>
    <row r="422" spans="4:4" ht="15.75" customHeight="1">
      <c r="D422" s="41"/>
    </row>
    <row r="423" spans="4:4" ht="15.75" customHeight="1">
      <c r="D423" s="41"/>
    </row>
    <row r="424" spans="4:4" ht="15.75" customHeight="1">
      <c r="D424" s="41"/>
    </row>
    <row r="425" spans="4:4" ht="15.75" customHeight="1">
      <c r="D425" s="41"/>
    </row>
    <row r="426" spans="4:4" ht="15.75" customHeight="1">
      <c r="D426" s="41"/>
    </row>
    <row r="427" spans="4:4" ht="15.75" customHeight="1">
      <c r="D427" s="41"/>
    </row>
    <row r="428" spans="4:4" ht="15.75" customHeight="1">
      <c r="D428" s="41"/>
    </row>
    <row r="429" spans="4:4" ht="15.75" customHeight="1">
      <c r="D429" s="41"/>
    </row>
    <row r="430" spans="4:4" ht="15.75" customHeight="1">
      <c r="D430" s="41"/>
    </row>
    <row r="431" spans="4:4" ht="15.75" customHeight="1">
      <c r="D431" s="41"/>
    </row>
    <row r="432" spans="4:4" ht="15.75" customHeight="1">
      <c r="D432" s="41"/>
    </row>
    <row r="433" spans="4:4" ht="15.75" customHeight="1">
      <c r="D433" s="41"/>
    </row>
    <row r="434" spans="4:4" ht="15.75" customHeight="1">
      <c r="D434" s="41"/>
    </row>
    <row r="435" spans="4:4" ht="15.75" customHeight="1">
      <c r="D435" s="41"/>
    </row>
    <row r="436" spans="4:4" ht="15.75" customHeight="1">
      <c r="D436" s="41"/>
    </row>
    <row r="437" spans="4:4" ht="15.75" customHeight="1">
      <c r="D437" s="41"/>
    </row>
    <row r="438" spans="4:4" ht="15.75" customHeight="1">
      <c r="D438" s="41"/>
    </row>
    <row r="439" spans="4:4" ht="15.75" customHeight="1">
      <c r="D439" s="41"/>
    </row>
    <row r="440" spans="4:4" ht="15.75" customHeight="1">
      <c r="D440" s="41"/>
    </row>
    <row r="441" spans="4:4" ht="15.75" customHeight="1">
      <c r="D441" s="41"/>
    </row>
    <row r="442" spans="4:4" ht="15.75" customHeight="1">
      <c r="D442" s="41"/>
    </row>
    <row r="443" spans="4:4" ht="15.75" customHeight="1">
      <c r="D443" s="41"/>
    </row>
    <row r="444" spans="4:4" ht="15.75" customHeight="1">
      <c r="D444" s="41"/>
    </row>
    <row r="445" spans="4:4" ht="15.75" customHeight="1">
      <c r="D445" s="41"/>
    </row>
    <row r="446" spans="4:4" ht="15.75" customHeight="1">
      <c r="D446" s="41"/>
    </row>
    <row r="447" spans="4:4" ht="15.75" customHeight="1">
      <c r="D447" s="41"/>
    </row>
    <row r="448" spans="4:4" ht="15.75" customHeight="1">
      <c r="D448" s="41"/>
    </row>
    <row r="449" spans="4:4" ht="15.75" customHeight="1">
      <c r="D449" s="41"/>
    </row>
    <row r="450" spans="4:4" ht="15.75" customHeight="1">
      <c r="D450" s="41"/>
    </row>
    <row r="451" spans="4:4" ht="15.75" customHeight="1">
      <c r="D451" s="41"/>
    </row>
    <row r="452" spans="4:4" ht="15.75" customHeight="1">
      <c r="D452" s="41"/>
    </row>
    <row r="453" spans="4:4" ht="15.75" customHeight="1">
      <c r="D453" s="41"/>
    </row>
    <row r="454" spans="4:4" ht="15.75" customHeight="1">
      <c r="D454" s="41"/>
    </row>
    <row r="455" spans="4:4" ht="15.75" customHeight="1">
      <c r="D455" s="41"/>
    </row>
    <row r="456" spans="4:4" ht="15.75" customHeight="1">
      <c r="D456" s="41"/>
    </row>
    <row r="457" spans="4:4" ht="15.75" customHeight="1">
      <c r="D457" s="41"/>
    </row>
    <row r="458" spans="4:4" ht="15.75" customHeight="1">
      <c r="D458" s="41"/>
    </row>
    <row r="459" spans="4:4" ht="15.75" customHeight="1">
      <c r="D459" s="41"/>
    </row>
    <row r="460" spans="4:4" ht="15.75" customHeight="1">
      <c r="D460" s="41"/>
    </row>
    <row r="461" spans="4:4" ht="15.75" customHeight="1">
      <c r="D461" s="41"/>
    </row>
    <row r="462" spans="4:4" ht="15.75" customHeight="1">
      <c r="D462" s="41"/>
    </row>
    <row r="463" spans="4:4" ht="15.75" customHeight="1">
      <c r="D463" s="41"/>
    </row>
    <row r="464" spans="4:4" ht="15.75" customHeight="1">
      <c r="D464" s="41"/>
    </row>
    <row r="465" spans="4:4" ht="15.75" customHeight="1">
      <c r="D465" s="41"/>
    </row>
    <row r="466" spans="4:4" ht="15.75" customHeight="1">
      <c r="D466" s="41"/>
    </row>
    <row r="467" spans="4:4" ht="15.75" customHeight="1">
      <c r="D467" s="41"/>
    </row>
    <row r="468" spans="4:4" ht="15.75" customHeight="1">
      <c r="D468" s="41"/>
    </row>
    <row r="469" spans="4:4" ht="15.75" customHeight="1">
      <c r="D469" s="41"/>
    </row>
    <row r="470" spans="4:4" ht="15.75" customHeight="1">
      <c r="D470" s="41"/>
    </row>
    <row r="471" spans="4:4" ht="15.75" customHeight="1">
      <c r="D471" s="41"/>
    </row>
    <row r="472" spans="4:4" ht="15.75" customHeight="1">
      <c r="D472" s="41"/>
    </row>
    <row r="473" spans="4:4" ht="15.75" customHeight="1">
      <c r="D473" s="41"/>
    </row>
    <row r="474" spans="4:4" ht="15.75" customHeight="1">
      <c r="D474" s="41"/>
    </row>
    <row r="475" spans="4:4" ht="15.75" customHeight="1">
      <c r="D475" s="41"/>
    </row>
    <row r="476" spans="4:4" ht="15.75" customHeight="1">
      <c r="D476" s="41"/>
    </row>
    <row r="477" spans="4:4" ht="15.75" customHeight="1">
      <c r="D477" s="41"/>
    </row>
    <row r="478" spans="4:4" ht="15.75" customHeight="1">
      <c r="D478" s="41"/>
    </row>
    <row r="479" spans="4:4" ht="15.75" customHeight="1">
      <c r="D479" s="41"/>
    </row>
    <row r="480" spans="4:4" ht="15.75" customHeight="1">
      <c r="D480" s="41"/>
    </row>
    <row r="481" spans="4:4" ht="15.75" customHeight="1">
      <c r="D481" s="41"/>
    </row>
    <row r="482" spans="4:4" ht="15.75" customHeight="1">
      <c r="D482" s="41"/>
    </row>
    <row r="483" spans="4:4" ht="15.75" customHeight="1">
      <c r="D483" s="41"/>
    </row>
    <row r="484" spans="4:4" ht="15.75" customHeight="1">
      <c r="D484" s="41"/>
    </row>
    <row r="485" spans="4:4" ht="15.75" customHeight="1">
      <c r="D485" s="41"/>
    </row>
    <row r="486" spans="4:4" ht="15.75" customHeight="1">
      <c r="D486" s="41"/>
    </row>
    <row r="487" spans="4:4" ht="15.75" customHeight="1">
      <c r="D487" s="41"/>
    </row>
    <row r="488" spans="4:4" ht="15.75" customHeight="1">
      <c r="D488" s="41"/>
    </row>
    <row r="489" spans="4:4" ht="15.75" customHeight="1">
      <c r="D489" s="41"/>
    </row>
    <row r="490" spans="4:4" ht="15.75" customHeight="1">
      <c r="D490" s="41"/>
    </row>
    <row r="491" spans="4:4" ht="15.75" customHeight="1">
      <c r="D491" s="41"/>
    </row>
    <row r="492" spans="4:4" ht="15.75" customHeight="1">
      <c r="D492" s="41"/>
    </row>
    <row r="493" spans="4:4" ht="15.75" customHeight="1">
      <c r="D493" s="41"/>
    </row>
    <row r="494" spans="4:4" ht="15.75" customHeight="1">
      <c r="D494" s="41"/>
    </row>
    <row r="495" spans="4:4" ht="15.75" customHeight="1">
      <c r="D495" s="41"/>
    </row>
    <row r="496" spans="4:4" ht="15.75" customHeight="1">
      <c r="D496" s="41"/>
    </row>
    <row r="497" spans="4:4" ht="15.75" customHeight="1">
      <c r="D497" s="41"/>
    </row>
    <row r="498" spans="4:4" ht="15.75" customHeight="1">
      <c r="D498" s="41"/>
    </row>
    <row r="499" spans="4:4" ht="15.75" customHeight="1">
      <c r="D499" s="41"/>
    </row>
    <row r="500" spans="4:4" ht="15.75" customHeight="1">
      <c r="D500" s="41"/>
    </row>
    <row r="501" spans="4:4" ht="15.75" customHeight="1">
      <c r="D501" s="41"/>
    </row>
    <row r="502" spans="4:4" ht="15.75" customHeight="1">
      <c r="D502" s="41"/>
    </row>
    <row r="503" spans="4:4" ht="15.75" customHeight="1">
      <c r="D503" s="41"/>
    </row>
    <row r="504" spans="4:4" ht="15.75" customHeight="1">
      <c r="D504" s="41"/>
    </row>
    <row r="505" spans="4:4" ht="15.75" customHeight="1">
      <c r="D505" s="41"/>
    </row>
    <row r="506" spans="4:4" ht="15.75" customHeight="1">
      <c r="D506" s="41"/>
    </row>
    <row r="507" spans="4:4" ht="15.75" customHeight="1">
      <c r="D507" s="41"/>
    </row>
    <row r="508" spans="4:4" ht="15.75" customHeight="1">
      <c r="D508" s="41"/>
    </row>
    <row r="509" spans="4:4" ht="15.75" customHeight="1">
      <c r="D509" s="41"/>
    </row>
    <row r="510" spans="4:4" ht="15.75" customHeight="1">
      <c r="D510" s="41"/>
    </row>
    <row r="511" spans="4:4" ht="15.75" customHeight="1">
      <c r="D511" s="41"/>
    </row>
    <row r="512" spans="4:4" ht="15.75" customHeight="1">
      <c r="D512" s="41"/>
    </row>
    <row r="513" spans="4:4" ht="15.75" customHeight="1">
      <c r="D513" s="41"/>
    </row>
    <row r="514" spans="4:4" ht="15.75" customHeight="1">
      <c r="D514" s="41"/>
    </row>
    <row r="515" spans="4:4" ht="15.75" customHeight="1">
      <c r="D515" s="41"/>
    </row>
    <row r="516" spans="4:4" ht="15.75" customHeight="1">
      <c r="D516" s="41"/>
    </row>
    <row r="517" spans="4:4" ht="15.75" customHeight="1">
      <c r="D517" s="41"/>
    </row>
    <row r="518" spans="4:4" ht="15.75" customHeight="1">
      <c r="D518" s="41"/>
    </row>
    <row r="519" spans="4:4" ht="15.75" customHeight="1">
      <c r="D519" s="41"/>
    </row>
    <row r="520" spans="4:4" ht="15.75" customHeight="1">
      <c r="D520" s="41"/>
    </row>
    <row r="521" spans="4:4" ht="15.75" customHeight="1">
      <c r="D521" s="41"/>
    </row>
    <row r="522" spans="4:4" ht="15.75" customHeight="1">
      <c r="D522" s="41"/>
    </row>
    <row r="523" spans="4:4" ht="15.75" customHeight="1">
      <c r="D523" s="41"/>
    </row>
    <row r="524" spans="4:4" ht="15.75" customHeight="1">
      <c r="D524" s="41"/>
    </row>
    <row r="525" spans="4:4" ht="15.75" customHeight="1">
      <c r="D525" s="41"/>
    </row>
    <row r="526" spans="4:4" ht="15.75" customHeight="1">
      <c r="D526" s="41"/>
    </row>
    <row r="527" spans="4:4" ht="15.75" customHeight="1">
      <c r="D527" s="41"/>
    </row>
    <row r="528" spans="4:4" ht="15.75" customHeight="1">
      <c r="D528" s="41"/>
    </row>
    <row r="529" spans="4:4" ht="15.75" customHeight="1">
      <c r="D529" s="41"/>
    </row>
  </sheetData>
  <mergeCells count="2">
    <mergeCell ref="H1:I1"/>
    <mergeCell ref="A1:F1"/>
  </mergeCells>
  <pageMargins left="0.7" right="0.7" top="0.75" bottom="0.75" header="0" footer="0"/>
  <pageSetup scale="72"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220"/>
  <sheetViews>
    <sheetView workbookViewId="0">
      <selection sqref="A1:B1"/>
    </sheetView>
  </sheetViews>
  <sheetFormatPr baseColWidth="10" defaultColWidth="12.6640625" defaultRowHeight="15" customHeight="1"/>
  <cols>
    <col min="1" max="1" width="15.5" customWidth="1"/>
    <col min="2" max="2" width="10.1640625" customWidth="1"/>
    <col min="3" max="6" width="7.6640625" customWidth="1"/>
  </cols>
  <sheetData>
    <row r="1" spans="1:2">
      <c r="A1" s="327" t="s">
        <v>22</v>
      </c>
      <c r="B1" s="328"/>
    </row>
    <row r="2" spans="1:2">
      <c r="A2" s="11"/>
      <c r="B2" s="12"/>
    </row>
    <row r="3" spans="1:2">
      <c r="A3" s="11" t="s">
        <v>24</v>
      </c>
      <c r="B3" s="13">
        <v>70000</v>
      </c>
    </row>
    <row r="4" spans="1:2">
      <c r="A4" s="11" t="s">
        <v>25</v>
      </c>
      <c r="B4" s="13">
        <v>-5000</v>
      </c>
    </row>
    <row r="5" spans="1:2">
      <c r="A5" s="11" t="s">
        <v>26</v>
      </c>
      <c r="B5" s="13">
        <v>1500</v>
      </c>
    </row>
    <row r="6" spans="1:2">
      <c r="A6" s="11" t="s">
        <v>27</v>
      </c>
      <c r="B6" s="13">
        <v>60</v>
      </c>
    </row>
    <row r="7" spans="1:2">
      <c r="A7" s="11" t="s">
        <v>28</v>
      </c>
      <c r="B7" s="13">
        <v>60</v>
      </c>
    </row>
    <row r="8" spans="1:2">
      <c r="A8" s="11" t="s">
        <v>29</v>
      </c>
      <c r="B8" s="13">
        <v>80</v>
      </c>
    </row>
    <row r="9" spans="1:2">
      <c r="A9" s="11" t="s">
        <v>30</v>
      </c>
      <c r="B9" s="13">
        <v>3500</v>
      </c>
    </row>
    <row r="10" spans="1:2">
      <c r="A10" s="11" t="s">
        <v>32</v>
      </c>
      <c r="B10" s="13">
        <v>5000</v>
      </c>
    </row>
    <row r="11" spans="1:2">
      <c r="A11" s="11" t="s">
        <v>33</v>
      </c>
      <c r="B11" s="13">
        <v>350</v>
      </c>
    </row>
    <row r="12" spans="1:2">
      <c r="A12" s="11"/>
      <c r="B12" s="14">
        <f>SUM(B3:B11)</f>
        <v>75550</v>
      </c>
    </row>
    <row r="13" spans="1:2">
      <c r="A13" s="11"/>
      <c r="B13" s="13"/>
    </row>
    <row r="14" spans="1:2">
      <c r="A14" s="11"/>
      <c r="B14" s="14">
        <f>B12/2</f>
        <v>37775</v>
      </c>
    </row>
    <row r="15" spans="1:2">
      <c r="A15" s="15"/>
      <c r="B15" s="16"/>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sheetData>
  <mergeCells count="1">
    <mergeCell ref="A1:B1"/>
  </mergeCell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9</vt:i4>
      </vt:variant>
      <vt:variant>
        <vt:lpstr>Named Ranges</vt:lpstr>
      </vt:variant>
      <vt:variant>
        <vt:i4>5</vt:i4>
      </vt:variant>
    </vt:vector>
  </HeadingPairs>
  <TitlesOfParts>
    <vt:vector size="14" baseType="lpstr">
      <vt:lpstr>Instructions</vt:lpstr>
      <vt:lpstr>Legal Disclaimer</vt:lpstr>
      <vt:lpstr>Model Inputs</vt:lpstr>
      <vt:lpstr>Cover Page</vt:lpstr>
      <vt:lpstr>Investment Summary</vt:lpstr>
      <vt:lpstr>Income Statement</vt:lpstr>
      <vt:lpstr>Capex Budget</vt:lpstr>
      <vt:lpstr>Mortgage Tables</vt:lpstr>
      <vt:lpstr>Capital Contribution</vt:lpstr>
      <vt:lpstr>'Capex Budget'!Print_Area</vt:lpstr>
      <vt:lpstr>'Cover Page'!Print_Area</vt:lpstr>
      <vt:lpstr>'Income Statement'!Print_Area</vt:lpstr>
      <vt:lpstr>'Investment Summary'!Print_Area</vt:lpstr>
      <vt:lpstr>'Mortgage Tables'!Print_Area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Microsoft Office User</cp:lastModifiedBy>
  <cp:lastPrinted>2020-04-05T02:21:07Z</cp:lastPrinted>
  <dcterms:created xsi:type="dcterms:W3CDTF">2019-04-26T00:14:13Z</dcterms:created>
  <dcterms:modified xsi:type="dcterms:W3CDTF">2020-12-17T19:43:58Z</dcterms:modified>
</cp:coreProperties>
</file>